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DC\5_KOMM\5_6_Statistiken\WBR\Statistik WBR 2019\"/>
    </mc:Choice>
  </mc:AlternateContent>
  <xr:revisionPtr revIDLastSave="0" documentId="13_ncr:1_{3EF872CE-79B7-4401-B512-1E999C4E6A23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DOC_IGT_dt" sheetId="1" r:id="rId1"/>
    <sheet name="DOC_IGT_i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7" i="2" l="1"/>
  <c r="E277" i="1"/>
  <c r="E276" i="2"/>
  <c r="E276" i="1"/>
  <c r="E264" i="2"/>
  <c r="E264" i="1"/>
  <c r="E263" i="2"/>
  <c r="E263" i="1"/>
  <c r="E262" i="2"/>
  <c r="E262" i="1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5" i="2"/>
  <c r="E266" i="2"/>
  <c r="E267" i="2"/>
  <c r="E268" i="2"/>
  <c r="E269" i="2"/>
  <c r="E270" i="2"/>
  <c r="E271" i="2"/>
  <c r="E272" i="2"/>
  <c r="E273" i="2"/>
  <c r="E274" i="2"/>
  <c r="E275" i="2"/>
  <c r="E278" i="2"/>
  <c r="E279" i="2"/>
  <c r="E280" i="2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5" i="1"/>
  <c r="E266" i="1"/>
  <c r="E267" i="1"/>
  <c r="E268" i="1"/>
  <c r="E269" i="1"/>
  <c r="E270" i="1"/>
  <c r="E271" i="1"/>
  <c r="E272" i="1"/>
  <c r="E273" i="1"/>
  <c r="E274" i="1"/>
  <c r="E275" i="1"/>
  <c r="E278" i="1"/>
  <c r="E279" i="1"/>
  <c r="E280" i="1"/>
  <c r="E243" i="2"/>
  <c r="E243" i="1"/>
  <c r="C277" i="2"/>
  <c r="C277" i="1"/>
  <c r="C247" i="2"/>
  <c r="C248" i="2"/>
  <c r="C249" i="2"/>
  <c r="C250" i="2"/>
  <c r="C247" i="1"/>
  <c r="C248" i="1"/>
  <c r="C249" i="1"/>
  <c r="C250" i="1"/>
  <c r="G181" i="1" l="1"/>
  <c r="G181" i="2"/>
  <c r="C262" i="1" l="1"/>
  <c r="D262" i="1"/>
  <c r="C262" i="2"/>
  <c r="D262" i="2" s="1"/>
  <c r="E281" i="1" l="1"/>
  <c r="F281" i="1"/>
  <c r="E281" i="2"/>
  <c r="F281" i="2"/>
  <c r="C171" i="1" l="1"/>
  <c r="D171" i="1"/>
  <c r="C171" i="2"/>
  <c r="D171" i="2" s="1"/>
  <c r="E16" i="2" l="1"/>
  <c r="F16" i="2"/>
  <c r="E16" i="1"/>
  <c r="F16" i="1"/>
  <c r="G16" i="2" l="1"/>
  <c r="G16" i="1"/>
  <c r="C244" i="2" l="1"/>
  <c r="D244" i="2" s="1"/>
  <c r="C244" i="1"/>
  <c r="D244" i="1" s="1"/>
  <c r="C263" i="2"/>
  <c r="C263" i="1"/>
  <c r="C267" i="2"/>
  <c r="D267" i="2" s="1"/>
  <c r="C267" i="1"/>
  <c r="D267" i="1" s="1"/>
  <c r="C188" i="2"/>
  <c r="C188" i="1"/>
  <c r="C189" i="2"/>
  <c r="D189" i="2" s="1"/>
  <c r="C189" i="1"/>
  <c r="D189" i="1" s="1"/>
  <c r="C200" i="2"/>
  <c r="D200" i="2" s="1"/>
  <c r="C200" i="1"/>
  <c r="D200" i="1" s="1"/>
  <c r="C205" i="2"/>
  <c r="D205" i="2" s="1"/>
  <c r="C205" i="1"/>
  <c r="D205" i="1" s="1"/>
  <c r="C207" i="2"/>
  <c r="D207" i="2" s="1"/>
  <c r="C207" i="1"/>
  <c r="D207" i="1" s="1"/>
  <c r="C217" i="2"/>
  <c r="D217" i="2" s="1"/>
  <c r="C217" i="1"/>
  <c r="D217" i="1" s="1"/>
  <c r="C223" i="2"/>
  <c r="D223" i="2" s="1"/>
  <c r="C223" i="1"/>
  <c r="D223" i="1" s="1"/>
  <c r="C224" i="2"/>
  <c r="D224" i="2" s="1"/>
  <c r="C224" i="1"/>
  <c r="D224" i="1" s="1"/>
  <c r="C218" i="2"/>
  <c r="D218" i="2" s="1"/>
  <c r="C218" i="1"/>
  <c r="D218" i="1" s="1"/>
  <c r="C238" i="2"/>
  <c r="D238" i="2" s="1"/>
  <c r="C238" i="1"/>
  <c r="D238" i="1" s="1"/>
  <c r="C237" i="2"/>
  <c r="C237" i="1"/>
  <c r="C222" i="2"/>
  <c r="C222" i="1"/>
  <c r="C221" i="2"/>
  <c r="C221" i="1"/>
  <c r="C220" i="2"/>
  <c r="C220" i="1"/>
  <c r="C161" i="2"/>
  <c r="C163" i="2" s="1"/>
  <c r="C161" i="1"/>
  <c r="C163" i="1" s="1"/>
  <c r="C289" i="1" l="1"/>
  <c r="D289" i="1" s="1"/>
  <c r="C289" i="2"/>
  <c r="D289" i="2" s="1"/>
  <c r="D104" i="1" l="1"/>
  <c r="C104" i="1"/>
  <c r="B104" i="1"/>
  <c r="D104" i="2"/>
  <c r="C104" i="2"/>
  <c r="B104" i="2"/>
  <c r="E104" i="2"/>
  <c r="F104" i="2"/>
  <c r="G104" i="2"/>
  <c r="E104" i="1"/>
  <c r="F104" i="1"/>
  <c r="G104" i="1"/>
  <c r="D220" i="2" l="1"/>
  <c r="D220" i="1"/>
  <c r="B281" i="1" l="1"/>
  <c r="C279" i="1"/>
  <c r="D279" i="1" s="1"/>
  <c r="C278" i="1"/>
  <c r="D278" i="1" s="1"/>
  <c r="C276" i="1"/>
  <c r="D276" i="1" s="1"/>
  <c r="C275" i="1"/>
  <c r="D275" i="1" s="1"/>
  <c r="C274" i="1"/>
  <c r="D274" i="1" s="1"/>
  <c r="C273" i="1"/>
  <c r="D273" i="1" s="1"/>
  <c r="G272" i="1"/>
  <c r="C272" i="1"/>
  <c r="D272" i="1" s="1"/>
  <c r="C271" i="1"/>
  <c r="D271" i="1" s="1"/>
  <c r="C270" i="1"/>
  <c r="D270" i="1" s="1"/>
  <c r="C269" i="1"/>
  <c r="D269" i="1" s="1"/>
  <c r="G268" i="1"/>
  <c r="C268" i="1"/>
  <c r="D268" i="1" s="1"/>
  <c r="G267" i="1"/>
  <c r="C266" i="1"/>
  <c r="D266" i="1" s="1"/>
  <c r="C265" i="1"/>
  <c r="D265" i="1" s="1"/>
  <c r="C264" i="1"/>
  <c r="D264" i="1" s="1"/>
  <c r="D263" i="1"/>
  <c r="C260" i="1"/>
  <c r="D260" i="1" s="1"/>
  <c r="C259" i="1"/>
  <c r="D259" i="1" s="1"/>
  <c r="C258" i="1"/>
  <c r="D258" i="1" s="1"/>
  <c r="C257" i="1"/>
  <c r="D257" i="1" s="1"/>
  <c r="C255" i="1"/>
  <c r="D255" i="1" s="1"/>
  <c r="C254" i="1"/>
  <c r="D254" i="1" s="1"/>
  <c r="C253" i="1"/>
  <c r="D253" i="1" s="1"/>
  <c r="G252" i="1"/>
  <c r="C252" i="1"/>
  <c r="D252" i="1" s="1"/>
  <c r="D250" i="1"/>
  <c r="G249" i="1"/>
  <c r="D249" i="1"/>
  <c r="D248" i="1"/>
  <c r="C246" i="1"/>
  <c r="D246" i="1" s="1"/>
  <c r="C245" i="1"/>
  <c r="C243" i="1"/>
  <c r="D243" i="1" s="1"/>
  <c r="G242" i="1"/>
  <c r="F242" i="1"/>
  <c r="E242" i="1"/>
  <c r="B242" i="1"/>
  <c r="C241" i="1"/>
  <c r="D241" i="1" s="1"/>
  <c r="C240" i="1"/>
  <c r="D240" i="1" s="1"/>
  <c r="C239" i="1"/>
  <c r="D239" i="1" s="1"/>
  <c r="D237" i="1"/>
  <c r="C236" i="1"/>
  <c r="D236" i="1" s="1"/>
  <c r="C235" i="1"/>
  <c r="D235" i="1" s="1"/>
  <c r="C234" i="1"/>
  <c r="D234" i="1" s="1"/>
  <c r="C233" i="1"/>
  <c r="D233" i="1" s="1"/>
  <c r="C232" i="1"/>
  <c r="D232" i="1" s="1"/>
  <c r="C231" i="1"/>
  <c r="D231" i="1" s="1"/>
  <c r="C230" i="1"/>
  <c r="D230" i="1" s="1"/>
  <c r="C229" i="1"/>
  <c r="D229" i="1" s="1"/>
  <c r="C228" i="1"/>
  <c r="D228" i="1" s="1"/>
  <c r="C227" i="1"/>
  <c r="D227" i="1" s="1"/>
  <c r="C226" i="1"/>
  <c r="D226" i="1" s="1"/>
  <c r="D222" i="1"/>
  <c r="D221" i="1"/>
  <c r="C219" i="1"/>
  <c r="D219" i="1" s="1"/>
  <c r="C216" i="1"/>
  <c r="D216" i="1" s="1"/>
  <c r="C215" i="1"/>
  <c r="D215" i="1" s="1"/>
  <c r="C214" i="1"/>
  <c r="D214" i="1" s="1"/>
  <c r="C213" i="1"/>
  <c r="D213" i="1" s="1"/>
  <c r="C212" i="1"/>
  <c r="D212" i="1" s="1"/>
  <c r="C211" i="1"/>
  <c r="D211" i="1" s="1"/>
  <c r="C210" i="1"/>
  <c r="D210" i="1" s="1"/>
  <c r="C209" i="1"/>
  <c r="D209" i="1" s="1"/>
  <c r="C208" i="1"/>
  <c r="D208" i="1" s="1"/>
  <c r="C206" i="1"/>
  <c r="D206" i="1" s="1"/>
  <c r="C204" i="1"/>
  <c r="D204" i="1" s="1"/>
  <c r="C203" i="1"/>
  <c r="D203" i="1" s="1"/>
  <c r="C202" i="1"/>
  <c r="D202" i="1" s="1"/>
  <c r="C201" i="1"/>
  <c r="D201" i="1" s="1"/>
  <c r="C199" i="1"/>
  <c r="D199" i="1" s="1"/>
  <c r="C198" i="1"/>
  <c r="D198" i="1" s="1"/>
  <c r="C197" i="1"/>
  <c r="D197" i="1" s="1"/>
  <c r="C195" i="1"/>
  <c r="D195" i="1" s="1"/>
  <c r="C194" i="1"/>
  <c r="D194" i="1" s="1"/>
  <c r="C193" i="1"/>
  <c r="D193" i="1" s="1"/>
  <c r="C192" i="1"/>
  <c r="D192" i="1" s="1"/>
  <c r="C191" i="1"/>
  <c r="D191" i="1" s="1"/>
  <c r="C190" i="1"/>
  <c r="D188" i="1"/>
  <c r="C183" i="1"/>
  <c r="D183" i="1" s="1"/>
  <c r="F181" i="1"/>
  <c r="E181" i="1"/>
  <c r="B181" i="1"/>
  <c r="C179" i="1"/>
  <c r="D179" i="1" s="1"/>
  <c r="C177" i="1"/>
  <c r="D177" i="1" s="1"/>
  <c r="C175" i="1"/>
  <c r="C173" i="1"/>
  <c r="D173" i="1" s="1"/>
  <c r="C169" i="1"/>
  <c r="D169" i="1" s="1"/>
  <c r="C167" i="1"/>
  <c r="D167" i="1" s="1"/>
  <c r="C165" i="1"/>
  <c r="D165" i="1" s="1"/>
  <c r="G163" i="1"/>
  <c r="F163" i="1"/>
  <c r="E163" i="1"/>
  <c r="B163" i="1"/>
  <c r="D163" i="1" s="1"/>
  <c r="D161" i="1"/>
  <c r="G159" i="1"/>
  <c r="F159" i="1"/>
  <c r="E159" i="1"/>
  <c r="B159" i="1"/>
  <c r="C157" i="1"/>
  <c r="C159" i="1" s="1"/>
  <c r="G155" i="1"/>
  <c r="F155" i="1"/>
  <c r="E155" i="1"/>
  <c r="B155" i="1"/>
  <c r="C153" i="1"/>
  <c r="D153" i="1" s="1"/>
  <c r="D155" i="1" s="1"/>
  <c r="C151" i="1"/>
  <c r="D151" i="1" s="1"/>
  <c r="G149" i="1"/>
  <c r="F149" i="1"/>
  <c r="E149" i="1"/>
  <c r="B149" i="1"/>
  <c r="C147" i="1"/>
  <c r="C149" i="1" s="1"/>
  <c r="C145" i="1"/>
  <c r="D145" i="1" s="1"/>
  <c r="C143" i="1"/>
  <c r="D143" i="1" s="1"/>
  <c r="G141" i="1"/>
  <c r="F141" i="1"/>
  <c r="E141" i="1"/>
  <c r="B141" i="1"/>
  <c r="C138" i="1"/>
  <c r="D138" i="1" s="1"/>
  <c r="D141" i="1" s="1"/>
  <c r="C136" i="1"/>
  <c r="D136" i="1" s="1"/>
  <c r="G134" i="1"/>
  <c r="F134" i="1"/>
  <c r="E134" i="1"/>
  <c r="B134" i="1"/>
  <c r="C132" i="1"/>
  <c r="C131" i="1"/>
  <c r="D131" i="1" s="1"/>
  <c r="C129" i="1"/>
  <c r="D129" i="1" s="1"/>
  <c r="G127" i="1"/>
  <c r="F127" i="1"/>
  <c r="E127" i="1"/>
  <c r="B127" i="1"/>
  <c r="C124" i="1"/>
  <c r="D124" i="1" s="1"/>
  <c r="C123" i="1"/>
  <c r="D123" i="1" s="1"/>
  <c r="G121" i="1"/>
  <c r="F121" i="1"/>
  <c r="E121" i="1"/>
  <c r="B121" i="1"/>
  <c r="C120" i="1"/>
  <c r="D120" i="1" s="1"/>
  <c r="C119" i="1"/>
  <c r="D119" i="1" s="1"/>
  <c r="G117" i="1"/>
  <c r="F117" i="1"/>
  <c r="E117" i="1"/>
  <c r="B117" i="1"/>
  <c r="C116" i="1"/>
  <c r="D116" i="1" s="1"/>
  <c r="C115" i="1"/>
  <c r="F113" i="1"/>
  <c r="E113" i="1"/>
  <c r="B113" i="1"/>
  <c r="C112" i="1"/>
  <c r="D112" i="1" s="1"/>
  <c r="C111" i="1"/>
  <c r="G109" i="1"/>
  <c r="F109" i="1"/>
  <c r="E109" i="1"/>
  <c r="B109" i="1"/>
  <c r="C107" i="1"/>
  <c r="D107" i="1" s="1"/>
  <c r="C106" i="1"/>
  <c r="C100" i="1"/>
  <c r="D100" i="1" s="1"/>
  <c r="C98" i="1"/>
  <c r="D98" i="1" s="1"/>
  <c r="G96" i="1"/>
  <c r="F96" i="1"/>
  <c r="E96" i="1"/>
  <c r="B96" i="1"/>
  <c r="C93" i="1"/>
  <c r="C96" i="1" s="1"/>
  <c r="G91" i="1"/>
  <c r="F91" i="1"/>
  <c r="E91" i="1"/>
  <c r="B91" i="1"/>
  <c r="C88" i="1"/>
  <c r="D88" i="1" s="1"/>
  <c r="D91" i="1" s="1"/>
  <c r="C86" i="1"/>
  <c r="D86" i="1" s="1"/>
  <c r="G84" i="1"/>
  <c r="F84" i="1"/>
  <c r="E84" i="1"/>
  <c r="B84" i="1"/>
  <c r="C80" i="1"/>
  <c r="D80" i="1" s="1"/>
  <c r="C79" i="1"/>
  <c r="G77" i="1"/>
  <c r="F77" i="1"/>
  <c r="E77" i="1"/>
  <c r="B77" i="1"/>
  <c r="C75" i="1"/>
  <c r="D75" i="1" s="1"/>
  <c r="D77" i="1" s="1"/>
  <c r="G73" i="1"/>
  <c r="F73" i="1"/>
  <c r="E73" i="1"/>
  <c r="B73" i="1"/>
  <c r="C69" i="1"/>
  <c r="C73" i="1" s="1"/>
  <c r="C67" i="1"/>
  <c r="D67" i="1" s="1"/>
  <c r="G65" i="1"/>
  <c r="F65" i="1"/>
  <c r="E65" i="1"/>
  <c r="B65" i="1"/>
  <c r="C62" i="1"/>
  <c r="D62" i="1" s="1"/>
  <c r="D65" i="1" s="1"/>
  <c r="C60" i="1"/>
  <c r="D60" i="1" s="1"/>
  <c r="G58" i="1"/>
  <c r="F58" i="1"/>
  <c r="E58" i="1"/>
  <c r="B58" i="1"/>
  <c r="C55" i="1"/>
  <c r="D55" i="1" s="1"/>
  <c r="D58" i="1" s="1"/>
  <c r="G53" i="1"/>
  <c r="F53" i="1"/>
  <c r="E53" i="1"/>
  <c r="B53" i="1"/>
  <c r="C51" i="1"/>
  <c r="D51" i="1" s="1"/>
  <c r="D53" i="1" s="1"/>
  <c r="C49" i="1"/>
  <c r="D49" i="1" s="1"/>
  <c r="G47" i="1"/>
  <c r="F47" i="1"/>
  <c r="E47" i="1"/>
  <c r="B47" i="1"/>
  <c r="C47" i="1" s="1"/>
  <c r="D47" i="1" s="1"/>
  <c r="C45" i="1"/>
  <c r="D45" i="1" s="1"/>
  <c r="G43" i="1"/>
  <c r="F43" i="1"/>
  <c r="E43" i="1"/>
  <c r="B43" i="1"/>
  <c r="C41" i="1"/>
  <c r="D41" i="1" s="1"/>
  <c r="D43" i="1" s="1"/>
  <c r="G39" i="1"/>
  <c r="F39" i="1"/>
  <c r="E39" i="1"/>
  <c r="B39" i="1"/>
  <c r="C36" i="1"/>
  <c r="C39" i="1" s="1"/>
  <c r="G34" i="1"/>
  <c r="F34" i="1"/>
  <c r="E34" i="1"/>
  <c r="B34" i="1"/>
  <c r="C30" i="1"/>
  <c r="D30" i="1" s="1"/>
  <c r="D34" i="1" s="1"/>
  <c r="G28" i="1"/>
  <c r="F28" i="1"/>
  <c r="E28" i="1"/>
  <c r="B28" i="1"/>
  <c r="C24" i="1"/>
  <c r="D24" i="1" s="1"/>
  <c r="D28" i="1" s="1"/>
  <c r="C22" i="1"/>
  <c r="D22" i="1" s="1"/>
  <c r="G20" i="1"/>
  <c r="F20" i="1"/>
  <c r="E20" i="1"/>
  <c r="B20" i="1"/>
  <c r="C19" i="1"/>
  <c r="D19" i="1" s="1"/>
  <c r="C18" i="1"/>
  <c r="D18" i="1" s="1"/>
  <c r="B16" i="1"/>
  <c r="C15" i="1"/>
  <c r="C14" i="1"/>
  <c r="C13" i="1"/>
  <c r="C12" i="1"/>
  <c r="C11" i="1"/>
  <c r="D11" i="1" s="1"/>
  <c r="C10" i="1"/>
  <c r="D10" i="1" s="1"/>
  <c r="G8" i="1"/>
  <c r="F8" i="1"/>
  <c r="E8" i="1"/>
  <c r="B8" i="1"/>
  <c r="C7" i="1"/>
  <c r="D7" i="1" s="1"/>
  <c r="C6" i="1"/>
  <c r="D6" i="1" s="1"/>
  <c r="C5" i="1"/>
  <c r="D5" i="1" s="1"/>
  <c r="C4" i="1"/>
  <c r="D4" i="1" s="1"/>
  <c r="C3" i="1"/>
  <c r="D3" i="1" s="1"/>
  <c r="B281" i="2"/>
  <c r="C279" i="2"/>
  <c r="D279" i="2" s="1"/>
  <c r="C278" i="2"/>
  <c r="D278" i="2" s="1"/>
  <c r="C276" i="2"/>
  <c r="D276" i="2" s="1"/>
  <c r="C275" i="2"/>
  <c r="D275" i="2" s="1"/>
  <c r="C274" i="2"/>
  <c r="D274" i="2" s="1"/>
  <c r="C273" i="2"/>
  <c r="D273" i="2" s="1"/>
  <c r="G272" i="2"/>
  <c r="C272" i="2"/>
  <c r="D272" i="2" s="1"/>
  <c r="C271" i="2"/>
  <c r="D271" i="2" s="1"/>
  <c r="C270" i="2"/>
  <c r="D270" i="2" s="1"/>
  <c r="C269" i="2"/>
  <c r="D269" i="2" s="1"/>
  <c r="G268" i="2"/>
  <c r="C268" i="2"/>
  <c r="D268" i="2" s="1"/>
  <c r="G267" i="2"/>
  <c r="C266" i="2"/>
  <c r="D266" i="2" s="1"/>
  <c r="C265" i="2"/>
  <c r="D265" i="2" s="1"/>
  <c r="C264" i="2"/>
  <c r="D264" i="2" s="1"/>
  <c r="D263" i="2"/>
  <c r="C260" i="2"/>
  <c r="D260" i="2" s="1"/>
  <c r="C259" i="2"/>
  <c r="D259" i="2" s="1"/>
  <c r="C258" i="2"/>
  <c r="D258" i="2" s="1"/>
  <c r="C257" i="2"/>
  <c r="D257" i="2" s="1"/>
  <c r="C255" i="2"/>
  <c r="D255" i="2" s="1"/>
  <c r="C254" i="2"/>
  <c r="D254" i="2" s="1"/>
  <c r="C253" i="2"/>
  <c r="D253" i="2" s="1"/>
  <c r="G252" i="2"/>
  <c r="C252" i="2"/>
  <c r="D252" i="2" s="1"/>
  <c r="D250" i="2"/>
  <c r="G249" i="2"/>
  <c r="D249" i="2"/>
  <c r="D248" i="2"/>
  <c r="C246" i="2"/>
  <c r="D246" i="2" s="1"/>
  <c r="C245" i="2"/>
  <c r="D245" i="2" s="1"/>
  <c r="C243" i="2"/>
  <c r="D243" i="2" s="1"/>
  <c r="G242" i="2"/>
  <c r="F242" i="2"/>
  <c r="E242" i="2"/>
  <c r="B242" i="2"/>
  <c r="C241" i="2"/>
  <c r="D241" i="2" s="1"/>
  <c r="C240" i="2"/>
  <c r="D240" i="2" s="1"/>
  <c r="C239" i="2"/>
  <c r="D239" i="2" s="1"/>
  <c r="D237" i="2"/>
  <c r="C236" i="2"/>
  <c r="D236" i="2" s="1"/>
  <c r="C235" i="2"/>
  <c r="D235" i="2" s="1"/>
  <c r="C234" i="2"/>
  <c r="D234" i="2" s="1"/>
  <c r="C233" i="2"/>
  <c r="D233" i="2" s="1"/>
  <c r="C232" i="2"/>
  <c r="D232" i="2" s="1"/>
  <c r="C231" i="2"/>
  <c r="D231" i="2" s="1"/>
  <c r="C230" i="2"/>
  <c r="D230" i="2" s="1"/>
  <c r="C229" i="2"/>
  <c r="D229" i="2" s="1"/>
  <c r="C228" i="2"/>
  <c r="D228" i="2" s="1"/>
  <c r="C227" i="2"/>
  <c r="D227" i="2" s="1"/>
  <c r="C226" i="2"/>
  <c r="D226" i="2" s="1"/>
  <c r="D222" i="2"/>
  <c r="D221" i="2"/>
  <c r="C219" i="2"/>
  <c r="D219" i="2" s="1"/>
  <c r="C216" i="2"/>
  <c r="D216" i="2" s="1"/>
  <c r="C215" i="2"/>
  <c r="D215" i="2" s="1"/>
  <c r="C214" i="2"/>
  <c r="D214" i="2" s="1"/>
  <c r="C213" i="2"/>
  <c r="D213" i="2" s="1"/>
  <c r="C212" i="2"/>
  <c r="D212" i="2" s="1"/>
  <c r="C211" i="2"/>
  <c r="D211" i="2" s="1"/>
  <c r="C210" i="2"/>
  <c r="D210" i="2" s="1"/>
  <c r="C209" i="2"/>
  <c r="D209" i="2" s="1"/>
  <c r="C208" i="2"/>
  <c r="D208" i="2" s="1"/>
  <c r="C206" i="2"/>
  <c r="D206" i="2" s="1"/>
  <c r="C204" i="2"/>
  <c r="D204" i="2" s="1"/>
  <c r="C203" i="2"/>
  <c r="D203" i="2" s="1"/>
  <c r="C202" i="2"/>
  <c r="D202" i="2" s="1"/>
  <c r="C201" i="2"/>
  <c r="D201" i="2" s="1"/>
  <c r="C199" i="2"/>
  <c r="D199" i="2" s="1"/>
  <c r="C198" i="2"/>
  <c r="D198" i="2" s="1"/>
  <c r="C197" i="2"/>
  <c r="D197" i="2" s="1"/>
  <c r="C195" i="2"/>
  <c r="D195" i="2" s="1"/>
  <c r="C194" i="2"/>
  <c r="D194" i="2" s="1"/>
  <c r="C193" i="2"/>
  <c r="D193" i="2" s="1"/>
  <c r="C192" i="2"/>
  <c r="D192" i="2" s="1"/>
  <c r="C191" i="2"/>
  <c r="C190" i="2"/>
  <c r="D190" i="2" s="1"/>
  <c r="D188" i="2"/>
  <c r="C183" i="2"/>
  <c r="D183" i="2" s="1"/>
  <c r="F181" i="2"/>
  <c r="E181" i="2"/>
  <c r="B181" i="2"/>
  <c r="C179" i="2"/>
  <c r="D179" i="2" s="1"/>
  <c r="C177" i="2"/>
  <c r="D177" i="2" s="1"/>
  <c r="C175" i="2"/>
  <c r="C173" i="2"/>
  <c r="D173" i="2" s="1"/>
  <c r="C169" i="2"/>
  <c r="D169" i="2" s="1"/>
  <c r="C167" i="2"/>
  <c r="D167" i="2" s="1"/>
  <c r="C165" i="2"/>
  <c r="D165" i="2" s="1"/>
  <c r="G163" i="2"/>
  <c r="F163" i="2"/>
  <c r="E163" i="2"/>
  <c r="B163" i="2"/>
  <c r="D163" i="2" s="1"/>
  <c r="D161" i="2"/>
  <c r="G159" i="2"/>
  <c r="F159" i="2"/>
  <c r="E159" i="2"/>
  <c r="B159" i="2"/>
  <c r="C157" i="2"/>
  <c r="D157" i="2" s="1"/>
  <c r="D159" i="2" s="1"/>
  <c r="G155" i="2"/>
  <c r="F155" i="2"/>
  <c r="E155" i="2"/>
  <c r="B155" i="2"/>
  <c r="C153" i="2"/>
  <c r="D153" i="2" s="1"/>
  <c r="D155" i="2" s="1"/>
  <c r="C151" i="2"/>
  <c r="D151" i="2" s="1"/>
  <c r="G149" i="2"/>
  <c r="F149" i="2"/>
  <c r="E149" i="2"/>
  <c r="B149" i="2"/>
  <c r="C147" i="2"/>
  <c r="D147" i="2" s="1"/>
  <c r="D149" i="2" s="1"/>
  <c r="C145" i="2"/>
  <c r="D145" i="2" s="1"/>
  <c r="C143" i="2"/>
  <c r="D143" i="2" s="1"/>
  <c r="G141" i="2"/>
  <c r="F141" i="2"/>
  <c r="E141" i="2"/>
  <c r="B141" i="2"/>
  <c r="C138" i="2"/>
  <c r="D138" i="2" s="1"/>
  <c r="D141" i="2" s="1"/>
  <c r="C136" i="2"/>
  <c r="D136" i="2" s="1"/>
  <c r="G134" i="2"/>
  <c r="F134" i="2"/>
  <c r="E134" i="2"/>
  <c r="B134" i="2"/>
  <c r="C132" i="2"/>
  <c r="D132" i="2" s="1"/>
  <c r="C131" i="2"/>
  <c r="C129" i="2"/>
  <c r="D129" i="2" s="1"/>
  <c r="G127" i="2"/>
  <c r="F127" i="2"/>
  <c r="E127" i="2"/>
  <c r="B127" i="2"/>
  <c r="C124" i="2"/>
  <c r="D124" i="2" s="1"/>
  <c r="C123" i="2"/>
  <c r="D123" i="2" s="1"/>
  <c r="G121" i="2"/>
  <c r="F121" i="2"/>
  <c r="E121" i="2"/>
  <c r="B121" i="2"/>
  <c r="C120" i="2"/>
  <c r="D120" i="2" s="1"/>
  <c r="C119" i="2"/>
  <c r="D119" i="2" s="1"/>
  <c r="G117" i="2"/>
  <c r="F117" i="2"/>
  <c r="E117" i="2"/>
  <c r="B117" i="2"/>
  <c r="C116" i="2"/>
  <c r="C115" i="2"/>
  <c r="D115" i="2" s="1"/>
  <c r="F113" i="2"/>
  <c r="E113" i="2"/>
  <c r="B113" i="2"/>
  <c r="C112" i="2"/>
  <c r="D112" i="2" s="1"/>
  <c r="C111" i="2"/>
  <c r="D111" i="2" s="1"/>
  <c r="G109" i="2"/>
  <c r="F109" i="2"/>
  <c r="E109" i="2"/>
  <c r="B109" i="2"/>
  <c r="C107" i="2"/>
  <c r="C106" i="2"/>
  <c r="D106" i="2" s="1"/>
  <c r="C100" i="2"/>
  <c r="D100" i="2" s="1"/>
  <c r="C98" i="2"/>
  <c r="D98" i="2" s="1"/>
  <c r="G96" i="2"/>
  <c r="F96" i="2"/>
  <c r="E96" i="2"/>
  <c r="B96" i="2"/>
  <c r="C93" i="2"/>
  <c r="D93" i="2" s="1"/>
  <c r="D96" i="2" s="1"/>
  <c r="G91" i="2"/>
  <c r="F91" i="2"/>
  <c r="E91" i="2"/>
  <c r="B91" i="2"/>
  <c r="C88" i="2"/>
  <c r="D88" i="2" s="1"/>
  <c r="D91" i="2" s="1"/>
  <c r="C86" i="2"/>
  <c r="D86" i="2" s="1"/>
  <c r="G84" i="2"/>
  <c r="F84" i="2"/>
  <c r="E84" i="2"/>
  <c r="B84" i="2"/>
  <c r="C80" i="2"/>
  <c r="D80" i="2" s="1"/>
  <c r="C79" i="2"/>
  <c r="D79" i="2" s="1"/>
  <c r="G77" i="2"/>
  <c r="F77" i="2"/>
  <c r="E77" i="2"/>
  <c r="B77" i="2"/>
  <c r="C75" i="2"/>
  <c r="D75" i="2" s="1"/>
  <c r="D77" i="2" s="1"/>
  <c r="G73" i="2"/>
  <c r="F73" i="2"/>
  <c r="E73" i="2"/>
  <c r="B73" i="2"/>
  <c r="C69" i="2"/>
  <c r="D69" i="2" s="1"/>
  <c r="D73" i="2" s="1"/>
  <c r="C67" i="2"/>
  <c r="D67" i="2" s="1"/>
  <c r="G65" i="2"/>
  <c r="F65" i="2"/>
  <c r="E65" i="2"/>
  <c r="B65" i="2"/>
  <c r="C62" i="2"/>
  <c r="C65" i="2" s="1"/>
  <c r="C60" i="2"/>
  <c r="D60" i="2" s="1"/>
  <c r="G58" i="2"/>
  <c r="F58" i="2"/>
  <c r="E58" i="2"/>
  <c r="B58" i="2"/>
  <c r="C55" i="2"/>
  <c r="D55" i="2" s="1"/>
  <c r="D58" i="2" s="1"/>
  <c r="G53" i="2"/>
  <c r="F53" i="2"/>
  <c r="E53" i="2"/>
  <c r="B53" i="2"/>
  <c r="C51" i="2"/>
  <c r="D51" i="2" s="1"/>
  <c r="D53" i="2" s="1"/>
  <c r="C49" i="2"/>
  <c r="D49" i="2" s="1"/>
  <c r="G47" i="2"/>
  <c r="F47" i="2"/>
  <c r="E47" i="2"/>
  <c r="B47" i="2"/>
  <c r="C47" i="2" s="1"/>
  <c r="D47" i="2" s="1"/>
  <c r="C45" i="2"/>
  <c r="D45" i="2" s="1"/>
  <c r="G43" i="2"/>
  <c r="F43" i="2"/>
  <c r="E43" i="2"/>
  <c r="B43" i="2"/>
  <c r="C41" i="2"/>
  <c r="C43" i="2" s="1"/>
  <c r="G39" i="2"/>
  <c r="F39" i="2"/>
  <c r="E39" i="2"/>
  <c r="B39" i="2"/>
  <c r="C36" i="2"/>
  <c r="D36" i="2" s="1"/>
  <c r="D39" i="2" s="1"/>
  <c r="G34" i="2"/>
  <c r="F34" i="2"/>
  <c r="E34" i="2"/>
  <c r="B34" i="2"/>
  <c r="C30" i="2"/>
  <c r="D30" i="2" s="1"/>
  <c r="D34" i="2" s="1"/>
  <c r="G28" i="2"/>
  <c r="F28" i="2"/>
  <c r="E28" i="2"/>
  <c r="B28" i="2"/>
  <c r="C24" i="2"/>
  <c r="C28" i="2" s="1"/>
  <c r="C22" i="2"/>
  <c r="D22" i="2" s="1"/>
  <c r="G20" i="2"/>
  <c r="F20" i="2"/>
  <c r="E20" i="2"/>
  <c r="B20" i="2"/>
  <c r="C19" i="2"/>
  <c r="D19" i="2" s="1"/>
  <c r="C18" i="2"/>
  <c r="D18" i="2" s="1"/>
  <c r="B16" i="2"/>
  <c r="C15" i="2"/>
  <c r="C14" i="2"/>
  <c r="C13" i="2"/>
  <c r="C12" i="2"/>
  <c r="C11" i="2"/>
  <c r="D11" i="2" s="1"/>
  <c r="C10" i="2"/>
  <c r="D10" i="2" s="1"/>
  <c r="G8" i="2"/>
  <c r="F8" i="2"/>
  <c r="E8" i="2"/>
  <c r="B8" i="2"/>
  <c r="C7" i="2"/>
  <c r="D7" i="2" s="1"/>
  <c r="C6" i="2"/>
  <c r="D6" i="2" s="1"/>
  <c r="C5" i="2"/>
  <c r="D5" i="2" s="1"/>
  <c r="C4" i="2"/>
  <c r="C3" i="2"/>
  <c r="D3" i="2" s="1"/>
  <c r="E186" i="2" l="1"/>
  <c r="F186" i="2"/>
  <c r="G186" i="2"/>
  <c r="E186" i="1"/>
  <c r="C181" i="2"/>
  <c r="D181" i="2" s="1"/>
  <c r="B186" i="2"/>
  <c r="F186" i="1"/>
  <c r="G186" i="1"/>
  <c r="C181" i="1"/>
  <c r="D181" i="1" s="1"/>
  <c r="B186" i="1"/>
  <c r="G281" i="1"/>
  <c r="G282" i="1" s="1"/>
  <c r="G281" i="2"/>
  <c r="G282" i="2" s="1"/>
  <c r="C134" i="2"/>
  <c r="D113" i="2"/>
  <c r="D16" i="1"/>
  <c r="D127" i="1"/>
  <c r="F282" i="1"/>
  <c r="D93" i="1"/>
  <c r="D96" i="1" s="1"/>
  <c r="C141" i="1"/>
  <c r="D157" i="1"/>
  <c r="D159" i="1" s="1"/>
  <c r="D24" i="2"/>
  <c r="D28" i="2" s="1"/>
  <c r="C91" i="2"/>
  <c r="C96" i="2"/>
  <c r="D121" i="2"/>
  <c r="C53" i="2"/>
  <c r="F282" i="2"/>
  <c r="B282" i="2"/>
  <c r="C77" i="1"/>
  <c r="C134" i="1"/>
  <c r="C77" i="2"/>
  <c r="C113" i="2"/>
  <c r="C121" i="2"/>
  <c r="D20" i="1"/>
  <c r="C109" i="1"/>
  <c r="D41" i="2"/>
  <c r="D43" i="2" s="1"/>
  <c r="D16" i="2"/>
  <c r="D84" i="2"/>
  <c r="C109" i="2"/>
  <c r="C159" i="2"/>
  <c r="B282" i="1"/>
  <c r="C73" i="2"/>
  <c r="D36" i="1"/>
  <c r="D39" i="1" s="1"/>
  <c r="D175" i="1"/>
  <c r="C28" i="1"/>
  <c r="C34" i="1"/>
  <c r="C43" i="1"/>
  <c r="C58" i="2"/>
  <c r="C16" i="2"/>
  <c r="D62" i="2"/>
  <c r="D65" i="2" s="1"/>
  <c r="D106" i="1"/>
  <c r="D109" i="1" s="1"/>
  <c r="D147" i="1"/>
  <c r="D149" i="1" s="1"/>
  <c r="D107" i="2"/>
  <c r="D109" i="2" s="1"/>
  <c r="C8" i="2"/>
  <c r="C84" i="2"/>
  <c r="C117" i="2"/>
  <c r="C53" i="1"/>
  <c r="D132" i="1"/>
  <c r="D134" i="1" s="1"/>
  <c r="C155" i="2"/>
  <c r="E282" i="2"/>
  <c r="C65" i="1"/>
  <c r="D69" i="1"/>
  <c r="D73" i="1" s="1"/>
  <c r="E282" i="1"/>
  <c r="C242" i="2"/>
  <c r="C242" i="1"/>
  <c r="D127" i="2"/>
  <c r="D20" i="2"/>
  <c r="C16" i="1"/>
  <c r="D4" i="2"/>
  <c r="D8" i="2" s="1"/>
  <c r="C34" i="2"/>
  <c r="C149" i="2"/>
  <c r="D175" i="2"/>
  <c r="D191" i="2"/>
  <c r="D242" i="2" s="1"/>
  <c r="C20" i="2"/>
  <c r="C39" i="2"/>
  <c r="D131" i="2"/>
  <c r="D134" i="2" s="1"/>
  <c r="C141" i="2"/>
  <c r="D281" i="2"/>
  <c r="C8" i="1"/>
  <c r="C58" i="1"/>
  <c r="C155" i="1"/>
  <c r="C281" i="1"/>
  <c r="C127" i="2"/>
  <c r="C20" i="1"/>
  <c r="C91" i="1"/>
  <c r="D121" i="1"/>
  <c r="C281" i="2"/>
  <c r="D79" i="1"/>
  <c r="D84" i="1" s="1"/>
  <c r="C84" i="1"/>
  <c r="D116" i="2"/>
  <c r="D117" i="2" s="1"/>
  <c r="D111" i="1"/>
  <c r="D113" i="1" s="1"/>
  <c r="C113" i="1"/>
  <c r="C121" i="1"/>
  <c r="C117" i="1"/>
  <c r="D115" i="1"/>
  <c r="D117" i="1" s="1"/>
  <c r="D8" i="1"/>
  <c r="C127" i="1"/>
  <c r="D190" i="1"/>
  <c r="D242" i="1" s="1"/>
  <c r="D245" i="1"/>
  <c r="D281" i="1" s="1"/>
  <c r="D186" i="2" l="1"/>
  <c r="D186" i="1"/>
  <c r="C186" i="1"/>
  <c r="C186" i="2"/>
  <c r="F283" i="1"/>
  <c r="E283" i="1"/>
  <c r="F283" i="2"/>
  <c r="B283" i="1"/>
  <c r="B283" i="2"/>
  <c r="C282" i="2"/>
  <c r="E283" i="2"/>
  <c r="G283" i="2"/>
  <c r="D282" i="2"/>
  <c r="C282" i="1"/>
  <c r="G283" i="1"/>
  <c r="D282" i="1"/>
  <c r="D283" i="2" l="1"/>
  <c r="C283" i="2"/>
  <c r="C283" i="1"/>
  <c r="D283" i="1"/>
</calcChain>
</file>

<file path=xl/sharedStrings.xml><?xml version="1.0" encoding="utf-8"?>
<sst xmlns="http://schemas.openxmlformats.org/spreadsheetml/2006/main" count="493" uniqueCount="421">
  <si>
    <t>Produzione potenziale</t>
  </si>
  <si>
    <t>Denominazione</t>
  </si>
  <si>
    <t>Superficie
 iscritta ettari</t>
  </si>
  <si>
    <t>uva q.li</t>
  </si>
  <si>
    <t>vino hl</t>
  </si>
  <si>
    <t>Alto Adige Meranese o Meranese di Collina</t>
  </si>
  <si>
    <t>Alto Adige Meranese Burggraviato</t>
  </si>
  <si>
    <t>Alto Adige Meranese Küchelberg</t>
  </si>
  <si>
    <t>Alto Adige Meranese Lebenberg</t>
  </si>
  <si>
    <t>Alto Adige Meranese Rosengarten</t>
  </si>
  <si>
    <t xml:space="preserve">Lago di Caldaro  </t>
  </si>
  <si>
    <t>Lago di Caldaro classico</t>
  </si>
  <si>
    <t>Lago di Caldaro classico superiore</t>
  </si>
  <si>
    <t>Lago di Caldaro scelto</t>
  </si>
  <si>
    <t>Lago di Caldaro scelto classico</t>
  </si>
  <si>
    <t>Lago di Caldaro scelto classico superiore</t>
  </si>
  <si>
    <t>Lago di Caldaro</t>
  </si>
  <si>
    <t xml:space="preserve">Alto Adige Santa Maddalena  </t>
  </si>
  <si>
    <t>Alto Adige Santa Maddalena classico</t>
  </si>
  <si>
    <t xml:space="preserve">Alto Adige S.ta Maddalena </t>
  </si>
  <si>
    <t xml:space="preserve">Alto Adige Colli di Bolzano  </t>
  </si>
  <si>
    <t xml:space="preserve">Alto Adige Chardonnay  </t>
  </si>
  <si>
    <t>Alto Adige Chardonnay passito</t>
  </si>
  <si>
    <t>Alto Adige Chardonnay riserva</t>
  </si>
  <si>
    <t>Alto Adige Chardonnay Spumante</t>
  </si>
  <si>
    <t>Alto Adige Chardonnay</t>
  </si>
  <si>
    <t xml:space="preserve">Alto Adige Traminer Aromatico  </t>
  </si>
  <si>
    <t>Alto Adige Traminer Aromatico passito</t>
  </si>
  <si>
    <t>Alto Adige Traminer Aromatico riserva</t>
  </si>
  <si>
    <t>Alto Adige Traminer Aromatico vendemmia tardiva</t>
  </si>
  <si>
    <t>Alto Adige Traminer Aromatico</t>
  </si>
  <si>
    <t xml:space="preserve">Alto Adige Moscato Giallo  </t>
  </si>
  <si>
    <t>Alto Adige Moscato Giallo passito</t>
  </si>
  <si>
    <t>Alto Adige Moscato Giallo vendemmia tardiva</t>
  </si>
  <si>
    <t>Alto Adige Moscato Giallo</t>
  </si>
  <si>
    <t>Alto Adige Kerner</t>
  </si>
  <si>
    <t>Alto Adige Kerner riserva</t>
  </si>
  <si>
    <t xml:space="preserve">Alto Adige Müller Thurgau  </t>
  </si>
  <si>
    <t>Alto Adige Müller Thurgau  vendemmia tardiva</t>
  </si>
  <si>
    <t>Alto Adige Riesling</t>
  </si>
  <si>
    <t>Alto Adige Pinot Grigio</t>
  </si>
  <si>
    <t>Alto Adige Pinot Grigio riserva</t>
  </si>
  <si>
    <t xml:space="preserve">Alto Adige Sauvignon  </t>
  </si>
  <si>
    <t>Alto Adige Sauvignon passito</t>
  </si>
  <si>
    <t>Alto Adige Sauvignon riserva</t>
  </si>
  <si>
    <t>Alto Adige Sauvignon</t>
  </si>
  <si>
    <t xml:space="preserve">Alto Adige Silvaner  </t>
  </si>
  <si>
    <t xml:space="preserve">Alto Adige Pinot Bianco  </t>
  </si>
  <si>
    <t>Alto Adige Pinot Bianco riserva</t>
  </si>
  <si>
    <t>Alto Adige Pinot Bianco Spumante</t>
  </si>
  <si>
    <t>Alto Adige Pinot Bianco</t>
  </si>
  <si>
    <t xml:space="preserve">Alto Adige Riesling Italico  </t>
  </si>
  <si>
    <t xml:space="preserve">Alto Adige Pinot Nero  </t>
  </si>
  <si>
    <t>Alto Adige Pinot Nero riserva</t>
  </si>
  <si>
    <t>Alto Adige Pinot Nero rosato</t>
  </si>
  <si>
    <t>Alto Adige Pinot Nero Spumante</t>
  </si>
  <si>
    <t>Alto Adige Pinot Nero</t>
  </si>
  <si>
    <t>Alto Adige Cabernet /Franc/Sauvignon</t>
  </si>
  <si>
    <t>Alto Adige Cabernet /Franc/Sauvignon riserva</t>
  </si>
  <si>
    <t>Alto Adige Lagrein</t>
  </si>
  <si>
    <t>Alto Adige Lagrein di Gries</t>
  </si>
  <si>
    <t>Alto Adige Lagrein riserva</t>
  </si>
  <si>
    <t>Alto Adige Lagrein riserva di Gries</t>
  </si>
  <si>
    <t>Alto Adige Lagrein rosato</t>
  </si>
  <si>
    <t xml:space="preserve">Alto Adige Malvasia  </t>
  </si>
  <si>
    <t xml:space="preserve">Alto Adige Merlot  </t>
  </si>
  <si>
    <t>Alto Adige Merlot rosato</t>
  </si>
  <si>
    <t>Alto Adige Merlot</t>
  </si>
  <si>
    <t xml:space="preserve">Alto Adige Moscato Rosa  </t>
  </si>
  <si>
    <t>Alto Adige Moscato Rosa passito</t>
  </si>
  <si>
    <t>Alto Adige Moscato Rosa vendemmia tardiva</t>
  </si>
  <si>
    <t>Alto Adige Moscato Rosa</t>
  </si>
  <si>
    <t>Alto Adige Schiava/Schiava Gentile</t>
  </si>
  <si>
    <t xml:space="preserve">Alto Adige Schiava Grigia  </t>
  </si>
  <si>
    <t>Alto Adige Terlano senza nome di vitigno classico</t>
  </si>
  <si>
    <t xml:space="preserve">Alto Adige Terlano Chardonnay </t>
  </si>
  <si>
    <t>Alto Adige Terlano Chardonnay classico</t>
  </si>
  <si>
    <t>Alto Adige Terlano Chardonnay riserva</t>
  </si>
  <si>
    <t xml:space="preserve">Alto Adige Terlano Müller Thurgau </t>
  </si>
  <si>
    <t>Alto Adige Terlano Müller Thurgau classico</t>
  </si>
  <si>
    <t>Alto Adige Terlano Riesling</t>
  </si>
  <si>
    <t xml:space="preserve">Alto Adige Terlano Riesling classico </t>
  </si>
  <si>
    <t>Alto Adige Terlano Pinot grigio</t>
  </si>
  <si>
    <t xml:space="preserve">Alto Adige Terlano Pinot Grigio classico </t>
  </si>
  <si>
    <t xml:space="preserve">Alto Adige Terlano Sauvignon  </t>
  </si>
  <si>
    <t>Alto Adige Terlano Sauvignon classico</t>
  </si>
  <si>
    <t>Alto Adige Terlano Sauvignon riserva</t>
  </si>
  <si>
    <t>Alto Adige Terlano Sauvignon classico riserva</t>
  </si>
  <si>
    <t>Alto Adige Terlano Silvaner</t>
  </si>
  <si>
    <t xml:space="preserve">Alto Adige Terlano Pinot Bianco  </t>
  </si>
  <si>
    <t>Alto Adige Terlano Pinot Bianco classico</t>
  </si>
  <si>
    <t>Alto Adige Terlano Pinot Bianco riserva</t>
  </si>
  <si>
    <t>Alto Adige Valle Isarco Traminer Aromatico</t>
  </si>
  <si>
    <t xml:space="preserve">Alto Adige Valle Isarco Kerner  </t>
  </si>
  <si>
    <t>Alto Adige Valle Isarco Kerner passito</t>
  </si>
  <si>
    <t>Alto Adige Valle Isarco Kerner riserva</t>
  </si>
  <si>
    <t>Alto Adige Valle Isarco Kerner</t>
  </si>
  <si>
    <t xml:space="preserve">Alto Adige Valle Isarco Klausner Leitacher  </t>
  </si>
  <si>
    <t xml:space="preserve">Alto Adige Valle Isarco Müller Thurgau  </t>
  </si>
  <si>
    <t>Alto Adige Valle Isarco Riesling</t>
  </si>
  <si>
    <t>Alto Adige Valle Isarco Riesling vendemmia tardiva</t>
  </si>
  <si>
    <t xml:space="preserve">Alto Adige Valle Isarco Pinot Grigio  </t>
  </si>
  <si>
    <t xml:space="preserve">Alto Adige Valle Isarco Silvaner  </t>
  </si>
  <si>
    <t>Alto Adige Valle Isarco Silvaner riserva</t>
  </si>
  <si>
    <t xml:space="preserve">Alto Adige Valle Isarco Veltliner  </t>
  </si>
  <si>
    <t>Alto Adige Valle Isarco Veltliner  riserva</t>
  </si>
  <si>
    <t xml:space="preserve">Alto Adige Valle Venosta Chardonnay  </t>
  </si>
  <si>
    <t>Alto Adige Valle Venosta Chardonnay riserva</t>
  </si>
  <si>
    <t xml:space="preserve">Alto Adige Valle Venosta Traminer Aromatico  </t>
  </si>
  <si>
    <t xml:space="preserve">Alto Adige Valle Venosta Kerner  </t>
  </si>
  <si>
    <t xml:space="preserve">Alto Adige Valle Venosta Müller Thurgau  </t>
  </si>
  <si>
    <t xml:space="preserve">Alto Adige Valle Venosta Riesling  </t>
  </si>
  <si>
    <t xml:space="preserve">Alto Adige Valle Venosta Pinot Grigio  </t>
  </si>
  <si>
    <t>Alto Adige Valle Venosta Sauvignon</t>
  </si>
  <si>
    <t xml:space="preserve">Alto Adige Valle Venosta Pinot Bianco  </t>
  </si>
  <si>
    <t xml:space="preserve">Alto Adige Valle Venosta Pinot Nero  </t>
  </si>
  <si>
    <t>Alto Adige Valle Venosta Pinot Nero riserva</t>
  </si>
  <si>
    <t xml:space="preserve">Alto Adige Valle Venosta Schiava  </t>
  </si>
  <si>
    <t>Alto Adige spumante</t>
  </si>
  <si>
    <t>Mitterberg Chardonnay</t>
  </si>
  <si>
    <t>Mitterberg Chardonnay passito</t>
  </si>
  <si>
    <t>Mitterberg Pinot nero</t>
  </si>
  <si>
    <t>Mitterberg Pinot nero rosato</t>
  </si>
  <si>
    <t>Mitterberg Bronner</t>
  </si>
  <si>
    <t>Mitterberg Bronner passito</t>
  </si>
  <si>
    <t>Mitterberg Cabernet/Franc/Sauvignon</t>
  </si>
  <si>
    <t>Mitterberg Cabernet/Franc/Sauvignon rosato</t>
  </si>
  <si>
    <t>Mitterberg Diolinoir</t>
  </si>
  <si>
    <t>Mitterberg Incrocio Manzoni 6.0.13</t>
  </si>
  <si>
    <t>Mitterberg Moscato Giallo</t>
  </si>
  <si>
    <t>Mitterberg Moscato Giallo passito</t>
  </si>
  <si>
    <t>Mitterberg Traminer Aromatico</t>
  </si>
  <si>
    <t>Mitterberg Traminer Aromatico passito</t>
  </si>
  <si>
    <t>Mitterberg Johanniter</t>
  </si>
  <si>
    <t>Mitterberg Kerner</t>
  </si>
  <si>
    <t>Mitterberg Kerner passito</t>
  </si>
  <si>
    <t>Mitterberg Lagrein</t>
  </si>
  <si>
    <t>Mitterberg Lagrein passito</t>
  </si>
  <si>
    <t>Mitterberg Lagrein rosato</t>
  </si>
  <si>
    <t>Mitterberg Merlot</t>
  </si>
  <si>
    <t>Mitterberg Merlot rosato</t>
  </si>
  <si>
    <t>Mitterberg Müller Thurgau</t>
  </si>
  <si>
    <t>Mitterberg Muscaris</t>
  </si>
  <si>
    <t>Mitterberg Petit Manseng</t>
  </si>
  <si>
    <t>Mitterberg Petit Manseng passito</t>
  </si>
  <si>
    <t>Mitterberg Petit Verdot</t>
  </si>
  <si>
    <t>Mitterberg Portoghese</t>
  </si>
  <si>
    <t>Mitterberg Moscato rosa</t>
  </si>
  <si>
    <t>Mitterberg Moscato rosa passito</t>
  </si>
  <si>
    <t>Mitterberg Regent</t>
  </si>
  <si>
    <t>Mitterberg Riesling</t>
  </si>
  <si>
    <t>Mitterberg rosso</t>
  </si>
  <si>
    <t>Mitterberg rosato</t>
  </si>
  <si>
    <t>Mitterberg Pinot Grigio</t>
  </si>
  <si>
    <t>Mitterberg Sauvignon</t>
  </si>
  <si>
    <t>Mitterberg Silvaner</t>
  </si>
  <si>
    <t>Mitterberg Syrah</t>
  </si>
  <si>
    <t>Mitterberg Tannat</t>
  </si>
  <si>
    <t>Mitterberg Tempranillo</t>
  </si>
  <si>
    <t>Mitterberg Teroldego</t>
  </si>
  <si>
    <t>Mitterberg Veltliner</t>
  </si>
  <si>
    <t>Mitterberg Schiava</t>
  </si>
  <si>
    <t>Mitterberg Schiava grigia</t>
  </si>
  <si>
    <t>Mitterberg Schiava rosato</t>
  </si>
  <si>
    <t>Mitterberg Viognier</t>
  </si>
  <si>
    <t>Mitterberg bianco</t>
  </si>
  <si>
    <t>Mitterberg bianco passito</t>
  </si>
  <si>
    <t>Mitterberg Pinot Bianco</t>
  </si>
  <si>
    <t>Mitterberg Zweigelt</t>
  </si>
  <si>
    <t>Mitterberg Zweigelt rosato</t>
  </si>
  <si>
    <t>Totale IGT Mitterberg</t>
  </si>
  <si>
    <t>Vigneti delle Dolomiti Pinot Nero</t>
  </si>
  <si>
    <t>Vigneti delle Dolomiti Pinot Nero rosato</t>
  </si>
  <si>
    <t>Vigneti delle Dolomiti Bronner</t>
  </si>
  <si>
    <t>Vigneti delle Dolomiti Chardonnay</t>
  </si>
  <si>
    <t>Vigneti delle Dolomiti Diolinoir</t>
  </si>
  <si>
    <t>Vigneti delle Dolomiti Moscato Giallo</t>
  </si>
  <si>
    <t>Vigneti delle Dolomiti Kerner</t>
  </si>
  <si>
    <t>Vigneti delle Dolomiti Manzoni bianco</t>
  </si>
  <si>
    <t>Vigneti delle Dolomiti Merlot</t>
  </si>
  <si>
    <t>Vigneti delle Dolomiti Müller Thurgau</t>
  </si>
  <si>
    <t>Vigneti delle Dolomiti Petit Manseng</t>
  </si>
  <si>
    <t>Vigneti delle Dolomiti Pedit Verdot</t>
  </si>
  <si>
    <t>Vigneti delle Dolomiti Portoghese</t>
  </si>
  <si>
    <t>Vigneti delle Dolomiti rosato</t>
  </si>
  <si>
    <t>Vigneti delle Dolomiti Moscato rosa</t>
  </si>
  <si>
    <t>Vigneti delle Dolomiti rosso</t>
  </si>
  <si>
    <t>Vigneti delle Dolomiti Pinot Grigio</t>
  </si>
  <si>
    <t>Vigneti delle Dolomiti Sauvignon</t>
  </si>
  <si>
    <t>Vigneti delle Dolomiti Sauvignon frizzante</t>
  </si>
  <si>
    <t>Vigneti delle Dolomiti Silvaner</t>
  </si>
  <si>
    <t>Vigneti delle Dolomiti Solaris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</si>
  <si>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</si>
  <si>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</si>
  <si>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</si>
  <si>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</si>
  <si>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Viognier</t>
  </si>
  <si>
    <t>Vigneti delle Dolomiti Schiava</t>
  </si>
  <si>
    <t>Vigneti delle Dolomiti bianco</t>
  </si>
  <si>
    <t>Vigneti delle Dolomiti bianco passito</t>
  </si>
  <si>
    <t>Vigneti delle Dolomiti Pinot Bianco</t>
  </si>
  <si>
    <t>Vigneti delle Dolomiti Zweigelt</t>
  </si>
  <si>
    <t>Vigneti delle Dolomiti Zweigelt rosato</t>
  </si>
  <si>
    <t>Totale IGT Vigneti delle Dolomiti</t>
  </si>
  <si>
    <t>TOTALE VINI IGT</t>
  </si>
  <si>
    <t xml:space="preserve">La possibilità della scelta vendemmiale e il supero nel vigneto causano anche variazioni sostanziali della superficie vitata e della </t>
  </si>
  <si>
    <t xml:space="preserve">produzione effettiva di uva e vino. L'organismo di controllo risponde solo per i dati dei vini DOC Alto Adige e Lago di Caldaro </t>
  </si>
  <si>
    <t xml:space="preserve">für Weine der Handelskammer Bozen zeichnet nur für die Daten der DOC-Weine Südtiroler und Kalterersee, sowie für den </t>
  </si>
  <si>
    <t>Landwein Mitterberg</t>
  </si>
  <si>
    <t>Kalterersee in der Provinz Trient</t>
  </si>
  <si>
    <t>Elaborazione: CCIAA Bolzano - Organismo di controllo vini</t>
  </si>
  <si>
    <t>Lago di Caldaro nella Provincia di Trento</t>
  </si>
  <si>
    <t>e per i vini IGT Mitterberg</t>
  </si>
  <si>
    <t>Mögliche Änderungen der Weinbezeichnung bei der Trauben- und Produktionsmeldung und erlaubten Überproduktionen bewirken</t>
  </si>
  <si>
    <t xml:space="preserve">auch größere Differenzen zwischen den genutzten Flächen und den effektiven Mengen an Trauben und Wein. Die Kontrollstelle </t>
  </si>
  <si>
    <t>Ausarbeitung: Handelskammer Bozen - Kontrollstelle für Weine</t>
  </si>
  <si>
    <t>höchstzulässiger Ertrag</t>
  </si>
  <si>
    <t>Bezeichnung</t>
  </si>
  <si>
    <t>Anbaufläche ha</t>
  </si>
  <si>
    <t>Trauben dt</t>
  </si>
  <si>
    <t>Wein hl</t>
  </si>
  <si>
    <t>effektiv genutzte Fläche ha</t>
  </si>
  <si>
    <t>Südtirol Meraner Küchelberg</t>
  </si>
  <si>
    <t>Südtirol Meraner Lebenberg</t>
  </si>
  <si>
    <t>Südtirol Meraner Rosengarten</t>
  </si>
  <si>
    <t>Südtirol Meraner oder Meraner Hügel</t>
  </si>
  <si>
    <t xml:space="preserve">Kalterersee  </t>
  </si>
  <si>
    <t>Kalterersee classico superiore</t>
  </si>
  <si>
    <t>Kalterersee</t>
  </si>
  <si>
    <t>Kalterersee klassisch</t>
  </si>
  <si>
    <t>Kalterersee Auslese</t>
  </si>
  <si>
    <t>Kalterersee Auslese klassisch</t>
  </si>
  <si>
    <t>Kalterersee Auslese classico superiore</t>
  </si>
  <si>
    <t xml:space="preserve">Südtirol St. Magdalener  </t>
  </si>
  <si>
    <t>Südtirol St. Magdalener klassisch</t>
  </si>
  <si>
    <t>Südtirol Bozner Leiten</t>
  </si>
  <si>
    <t xml:space="preserve">Südtiroler Chardonnay  </t>
  </si>
  <si>
    <t>Südtiroler Chardonnay passito</t>
  </si>
  <si>
    <t>Südtiroler Chardonnay riserva</t>
  </si>
  <si>
    <t>Südtiroler Chardonnay</t>
  </si>
  <si>
    <t>Südtiroler Kerner</t>
  </si>
  <si>
    <t>Südtiroler Kerner riserva</t>
  </si>
  <si>
    <t xml:space="preserve">Südtiroler Müller Thurgau  </t>
  </si>
  <si>
    <t>Südtiroler Riesling</t>
  </si>
  <si>
    <t xml:space="preserve">Südtiroler Sauvignon  </t>
  </si>
  <si>
    <t>Südtiroler Sauvignon passito</t>
  </si>
  <si>
    <t>Südtiroler Sauvignon riserva</t>
  </si>
  <si>
    <t>Südtiroler Sauvignon</t>
  </si>
  <si>
    <t xml:space="preserve">Südtiroler Silvaner  </t>
  </si>
  <si>
    <t>Südtiroler Cabernet /Franc/Sauvignon</t>
  </si>
  <si>
    <t>Südtiroler Cabernet /Franc/Sauvignon riserva</t>
  </si>
  <si>
    <t>Südtiroler Lagrein</t>
  </si>
  <si>
    <t>Südtiroler Lagrein di Gries</t>
  </si>
  <si>
    <t>Südtiroler Lagrein riserva</t>
  </si>
  <si>
    <t>Südtiroler Lagrein riserva di Gries</t>
  </si>
  <si>
    <t xml:space="preserve">Südtiroler Merlot  </t>
  </si>
  <si>
    <t>Südtiroler Merlot  riserva</t>
  </si>
  <si>
    <t>Südtiroler Merlot</t>
  </si>
  <si>
    <t>Südtiroler Chardonnay Sekt</t>
  </si>
  <si>
    <t>Südtiroler Sekt</t>
  </si>
  <si>
    <t>Südtirol St. Magdalener</t>
  </si>
  <si>
    <t xml:space="preserve">Südtiroler Goldmuskateller  </t>
  </si>
  <si>
    <t>Südtiroler Goldmuskateller passito</t>
  </si>
  <si>
    <t>Südtiroler Goldmuskateller vendemmia tardiva</t>
  </si>
  <si>
    <t>Südtiroler Goldmuskateller</t>
  </si>
  <si>
    <t>Mitterberg Goldmuskateller</t>
  </si>
  <si>
    <t>Mitterberg Goldmuskateller passito</t>
  </si>
  <si>
    <t>Südtiroler Ruländer</t>
  </si>
  <si>
    <t>Südtiroler Ruländer riserva</t>
  </si>
  <si>
    <t>Mitterberg Ruländer</t>
  </si>
  <si>
    <t xml:space="preserve">Südtiroler Weißburgunder  </t>
  </si>
  <si>
    <t>Südtiroler Weißburgunder riserva</t>
  </si>
  <si>
    <t>Südtiroler Weißburgunder Sekt</t>
  </si>
  <si>
    <t>Südtiroler Weißburgunder</t>
  </si>
  <si>
    <t>Mitterberg Weißburgunder</t>
  </si>
  <si>
    <t xml:space="preserve">Südtiroler Blauburgunder  </t>
  </si>
  <si>
    <t>Südtiroler Blauburgunder riserva</t>
  </si>
  <si>
    <t>Südtiroler Blauburgunder Sekt</t>
  </si>
  <si>
    <t>Südtiroler Blauburgunder</t>
  </si>
  <si>
    <t>Mitterberg Blauburgunder</t>
  </si>
  <si>
    <t>Südtiroler Blauburgunder rosé</t>
  </si>
  <si>
    <t>Südtiroler Lagrein rosé</t>
  </si>
  <si>
    <t>Südtiroler Merlot rosé</t>
  </si>
  <si>
    <t>Mitterberg Blauburgunder rosé</t>
  </si>
  <si>
    <t>Mitterberg Cabernet/Franc/Sauvignon rosé</t>
  </si>
  <si>
    <t>Mitterberg Lagrein rosé</t>
  </si>
  <si>
    <t>Mitterberg Merlot rosé</t>
  </si>
  <si>
    <t>Mitterberg rosé</t>
  </si>
  <si>
    <t>Mitterberg Zweigelt rosé</t>
  </si>
  <si>
    <t xml:space="preserve">Südtiroler Gewürztraminer  </t>
  </si>
  <si>
    <t>Südtiroler Gewürztraminer passito</t>
  </si>
  <si>
    <t>Südtiroler Gewürztraminer riserva</t>
  </si>
  <si>
    <t>Südtiroler Gewürztraminer vendemmia tardiva</t>
  </si>
  <si>
    <t>Südtiroler Gewürztraminer</t>
  </si>
  <si>
    <t>Mitterberg Gewürztraminer</t>
  </si>
  <si>
    <t>Mitterberg Gewürztraminer passito</t>
  </si>
  <si>
    <t>Südtiroler Malvasier</t>
  </si>
  <si>
    <t xml:space="preserve">Südtiroler Rosenmuskateller  </t>
  </si>
  <si>
    <t>Südtiroler Rosenmuskateller passito</t>
  </si>
  <si>
    <t>Südtiroler Rosenmuskateller vendemmia tardiva</t>
  </si>
  <si>
    <t>Südtiroler Rosenmuskateller</t>
  </si>
  <si>
    <t>Südtiroler Vernatsch/Edelvernatsch</t>
  </si>
  <si>
    <t>Südtiroler Grauvernatsch</t>
  </si>
  <si>
    <t xml:space="preserve">Südtirol Terlaner Chardonnay </t>
  </si>
  <si>
    <t>Südtirol Terlaner Chardonnay klassisch</t>
  </si>
  <si>
    <t>Südtirol Terlaner Chardonnay riserva</t>
  </si>
  <si>
    <t xml:space="preserve">Südtirol Terlaner Müller Thurgau </t>
  </si>
  <si>
    <t>Südtirol Terlaner Müller Thurgau klassisch</t>
  </si>
  <si>
    <t>Südtirol Terlaner Riesling</t>
  </si>
  <si>
    <t xml:space="preserve">Südtirol Terlaner Riesling klassisch </t>
  </si>
  <si>
    <t>Südtirol Terlaner Ruländer</t>
  </si>
  <si>
    <t xml:space="preserve">Südtirol Terlaner Ruländer klassisch </t>
  </si>
  <si>
    <t xml:space="preserve">Südtirol Terlaner Sauvignon  </t>
  </si>
  <si>
    <t>Südtirol Terlaner Sauvignon klassisch</t>
  </si>
  <si>
    <t>Südtirol Terlaner Sauvignon riserva</t>
  </si>
  <si>
    <t>Südtirol Terlaner Sauvignon klassisch riserva</t>
  </si>
  <si>
    <t>Südtirol Terlaner Silvaner</t>
  </si>
  <si>
    <t xml:space="preserve">Südtirol Terlaner Weißburgunder  </t>
  </si>
  <si>
    <t>Südtirol Terlaner Weißburgunder klassisch</t>
  </si>
  <si>
    <t>Südtirol Terlaner Weißburgunder riserva</t>
  </si>
  <si>
    <t>Südtirol Terlaner ohne Rebsortenbezeichnung klassisch</t>
  </si>
  <si>
    <t>Südtirol Eisacktaler Gewürztraminer</t>
  </si>
  <si>
    <t xml:space="preserve">Südtirol Eisacktaler Kerner  </t>
  </si>
  <si>
    <t>Südtirol Eisacktaler Kerner passito</t>
  </si>
  <si>
    <t>Südtirol Eisacktaler Kerner riserva</t>
  </si>
  <si>
    <t>Südtirol Eisacktaler Kerner</t>
  </si>
  <si>
    <t xml:space="preserve">Südtirol Eisacktaler Klausner Leitacher  </t>
  </si>
  <si>
    <t xml:space="preserve">Südtirol Eisacktaler Müller Thurgau  </t>
  </si>
  <si>
    <t>Südtirol Eisacktaler Riesling</t>
  </si>
  <si>
    <t>Südtirol Eisacktaler Riesling vendemmia tardiva</t>
  </si>
  <si>
    <t xml:space="preserve">Südtirol Eisacktaler Ruländer  </t>
  </si>
  <si>
    <t xml:space="preserve">Südtirol Eisacktaler Silvaner  </t>
  </si>
  <si>
    <t>Südtirol Eisacktaler Silvaner riserva</t>
  </si>
  <si>
    <t xml:space="preserve">Südtirol Eisacktaler Veltliner  </t>
  </si>
  <si>
    <t>Südtirol Eisacktaler Veltliner  riserva</t>
  </si>
  <si>
    <t xml:space="preserve">Südtirol Vinschgau Chardonnay  </t>
  </si>
  <si>
    <t>Südtirol Vinschgau Chardonnay riserva</t>
  </si>
  <si>
    <t xml:space="preserve">Südtirol Vinschgau Gewürztraminer  </t>
  </si>
  <si>
    <t xml:space="preserve">Südtirol Vinschgau Kerner  </t>
  </si>
  <si>
    <t xml:space="preserve">Südtirol Vinschgau Müller Thurgau  </t>
  </si>
  <si>
    <t xml:space="preserve">Südtirol Vinschgau Riesling  </t>
  </si>
  <si>
    <t xml:space="preserve">Südtirol Vinschgau Ruländer  </t>
  </si>
  <si>
    <t>Südtirol Vinschgau Sauvignon</t>
  </si>
  <si>
    <t xml:space="preserve">Südtirol Vinschgau Weißburgunder  </t>
  </si>
  <si>
    <t xml:space="preserve">Südtirol Vinschgau Blauburgunder  </t>
  </si>
  <si>
    <t>Südtirol Vinschgau Blauburgunder riserva</t>
  </si>
  <si>
    <t>Südtirol Vinschgau Vernatsch</t>
  </si>
  <si>
    <t>Mitterberg Portugieser</t>
  </si>
  <si>
    <t>Mitterberg Rosenmuskateller</t>
  </si>
  <si>
    <t>Mitterberg Rosenmuskateller passito</t>
  </si>
  <si>
    <t>Weinberg Dolomiten Blauburgunder</t>
  </si>
  <si>
    <t>Weinberg Dolomiten Blauburgunder rosé</t>
  </si>
  <si>
    <t>Weinberg Dolomiten Bronner</t>
  </si>
  <si>
    <t>Weinberg Dolomiten Chardonnay</t>
  </si>
  <si>
    <t>Weinberg Dolomiten Diolinoir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</si>
  <si>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</si>
  <si>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</si>
  <si>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</si>
  <si>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</si>
  <si>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</si>
  <si>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</si>
  <si>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Pedit Verdot</t>
  </si>
  <si>
    <t>Weinberg Dolomiten rosé</t>
  </si>
  <si>
    <t>Weinberg Dolomiten Ruländer</t>
  </si>
  <si>
    <t>Weinberg Dolomiten Sauvignon</t>
  </si>
  <si>
    <t>Weinberg Dolomiten Sauvignon frizzante</t>
  </si>
  <si>
    <t>Weinberg Dolomiten Silvaner</t>
  </si>
  <si>
    <t>Weinberg Dolomiten Solaris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</si>
  <si>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</si>
  <si>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</si>
  <si>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</si>
  <si>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</si>
  <si>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</si>
  <si>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Weißburgunder</t>
  </si>
  <si>
    <t>Weinberg Dolomiten Zweigelt</t>
  </si>
  <si>
    <t>Weinberg Dolomiten Zweigelt rosé</t>
  </si>
  <si>
    <t>Summe Landwein Weinberg Dolomiten</t>
  </si>
  <si>
    <t>SUMME LANDWEINE</t>
  </si>
  <si>
    <t>TOTALE DOC e IGT</t>
  </si>
  <si>
    <t>SUMME DOC WEINE</t>
  </si>
  <si>
    <t>Summe Landwein Mitterberg</t>
  </si>
  <si>
    <t>Weinberg Dolomiten Grauvernatsch</t>
  </si>
  <si>
    <t>Vigneti delle Dolomiti Schiava grigia</t>
  </si>
  <si>
    <t>Mitterberg weiß</t>
  </si>
  <si>
    <t>Mitterberg weiß passito</t>
  </si>
  <si>
    <t>Mitterberg Vernatsch</t>
  </si>
  <si>
    <t>Mitterberg Grauvernatsch</t>
  </si>
  <si>
    <t>Mitterberg Vernatsch rosé</t>
  </si>
  <si>
    <t>Weinberg Dolomiten Portugieser</t>
  </si>
  <si>
    <t>Weinberg Dolomiten Rosenmuskateller</t>
  </si>
  <si>
    <t>Weinberg Dolomiten rot</t>
  </si>
  <si>
    <t>Weinberg Dolomiten Vernatsch</t>
  </si>
  <si>
    <t>Weinberg Dolomiten weiß</t>
  </si>
  <si>
    <t>Weinberg Dolomiten weiß passito</t>
  </si>
  <si>
    <t>Südtirol Meraner Burggräfler</t>
  </si>
  <si>
    <t>Südtiroler Müller Thurgau vendemmia tardiva</t>
  </si>
  <si>
    <t>Weinberg Dolomiten Cabernet/Franc/Sauvignon</t>
  </si>
  <si>
    <t>Mitterberg rot</t>
  </si>
  <si>
    <t>Südtiroler Welschriesling</t>
  </si>
  <si>
    <t>Mitterberg Souvignier gris</t>
  </si>
  <si>
    <t>Superficie
 rivendicata
ettari</t>
  </si>
  <si>
    <t>effektiv produzierte Menge 2019</t>
  </si>
  <si>
    <t>Alto Adige Terlano senza nome di vitigno</t>
  </si>
  <si>
    <t>Weinberg Dolomiten Goldmuskateller frizzante</t>
  </si>
  <si>
    <t>Weinberg Dolomiten Portugieser rosé</t>
  </si>
  <si>
    <t>April 2020</t>
  </si>
  <si>
    <t>aprile 2020</t>
  </si>
  <si>
    <t>produzione effettiva 2019</t>
  </si>
  <si>
    <t>Alto Adige Merlot riserva</t>
  </si>
  <si>
    <t>TOTALE VINI DOC</t>
  </si>
  <si>
    <t>Vigneti delle Dolomiti Cabernet/Franc/Sauvignon</t>
  </si>
  <si>
    <t>Vigneti delle Dolomiti Cabernet/Franc/Sauvignon rosato</t>
  </si>
  <si>
    <t>Vigneti delle Dolomiti Moscato Giallo frizzante</t>
  </si>
  <si>
    <t>Vigneti delle Dolomiti Merlot rosato</t>
  </si>
  <si>
    <t>Vigneti delle Dolomiti Portoghese rosato</t>
  </si>
  <si>
    <t>Weinberg Dolomiten Cabernet/Franc/Sauvignon rosé</t>
  </si>
  <si>
    <t>Weinberg Dolomiten Merlot rosé</t>
  </si>
  <si>
    <t>Südtirol Terlaner ohne Rebsortenbezeichnung</t>
  </si>
  <si>
    <t>Mitterberg Solaris</t>
  </si>
  <si>
    <t>Mitterberg Carmenère</t>
  </si>
  <si>
    <t>GESAMT DOC + IGT WEINE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</si>
</sst>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rgb="FFC00000"/>
      <name val="Times New Roman"/>
      <family val="1"/>
    </font>
    <font>
      <sz val="9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/>
    <xf numFmtId="4" fontId="3" fillId="0" borderId="0" xfId="0" applyNumberFormat="1" applyFont="1" applyFill="1" applyBorder="1"/>
    <xf numFmtId="0" fontId="2" fillId="0" borderId="6" xfId="0" applyFont="1" applyFill="1" applyBorder="1"/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5" fillId="0" borderId="0" xfId="0" applyNumberFormat="1" applyFont="1" applyFill="1" applyBorder="1"/>
    <xf numFmtId="0" fontId="3" fillId="0" borderId="6" xfId="0" applyFont="1" applyBorder="1"/>
    <xf numFmtId="4" fontId="3" fillId="0" borderId="0" xfId="0" applyNumberFormat="1" applyFont="1" applyBorder="1"/>
    <xf numFmtId="3" fontId="4" fillId="0" borderId="0" xfId="0" applyNumberFormat="1" applyFont="1"/>
    <xf numFmtId="0" fontId="3" fillId="0" borderId="0" xfId="0" applyFont="1" applyBorder="1"/>
    <xf numFmtId="3" fontId="2" fillId="0" borderId="8" xfId="0" applyNumberFormat="1" applyFont="1" applyFill="1" applyBorder="1"/>
    <xf numFmtId="0" fontId="2" fillId="0" borderId="8" xfId="0" applyFont="1" applyFill="1" applyBorder="1"/>
    <xf numFmtId="0" fontId="2" fillId="0" borderId="3" xfId="0" applyFont="1" applyFill="1" applyBorder="1"/>
    <xf numFmtId="0" fontId="2" fillId="0" borderId="8" xfId="0" applyFont="1" applyBorder="1"/>
    <xf numFmtId="0" fontId="2" fillId="0" borderId="6" xfId="0" applyFont="1" applyBorder="1"/>
    <xf numFmtId="0" fontId="1" fillId="0" borderId="0" xfId="0" applyFont="1" applyFill="1"/>
    <xf numFmtId="3" fontId="2" fillId="0" borderId="6" xfId="0" applyNumberFormat="1" applyFont="1" applyFill="1" applyBorder="1"/>
    <xf numFmtId="0" fontId="3" fillId="0" borderId="0" xfId="0" applyFont="1"/>
    <xf numFmtId="0" fontId="5" fillId="0" borderId="0" xfId="0" applyFont="1" applyBorder="1"/>
    <xf numFmtId="3" fontId="5" fillId="0" borderId="0" xfId="0" applyNumberFormat="1" applyFont="1" applyBorder="1"/>
    <xf numFmtId="4" fontId="2" fillId="0" borderId="0" xfId="0" applyNumberFormat="1" applyFont="1" applyFill="1"/>
    <xf numFmtId="3" fontId="2" fillId="0" borderId="0" xfId="0" applyNumberFormat="1" applyFont="1" applyFill="1"/>
    <xf numFmtId="4" fontId="2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Fill="1" applyBorder="1"/>
    <xf numFmtId="4" fontId="3" fillId="0" borderId="0" xfId="0" applyNumberFormat="1" applyFont="1" applyFill="1"/>
    <xf numFmtId="3" fontId="3" fillId="0" borderId="0" xfId="0" applyNumberFormat="1" applyFont="1" applyFill="1"/>
    <xf numFmtId="3" fontId="2" fillId="0" borderId="7" xfId="0" applyNumberFormat="1" applyFont="1" applyFill="1" applyBorder="1"/>
    <xf numFmtId="3" fontId="3" fillId="0" borderId="7" xfId="0" applyNumberFormat="1" applyFont="1" applyFill="1" applyBorder="1"/>
    <xf numFmtId="4" fontId="2" fillId="0" borderId="7" xfId="0" applyNumberFormat="1" applyFont="1" applyBorder="1"/>
    <xf numFmtId="0" fontId="3" fillId="0" borderId="7" xfId="0" applyFont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3" fillId="0" borderId="4" xfId="0" applyNumberFormat="1" applyFont="1" applyFill="1" applyBorder="1"/>
    <xf numFmtId="3" fontId="2" fillId="0" borderId="9" xfId="0" applyNumberFormat="1" applyFont="1" applyBorder="1"/>
    <xf numFmtId="4" fontId="2" fillId="0" borderId="0" xfId="0" applyNumberFormat="1" applyFont="1" applyBorder="1"/>
    <xf numFmtId="3" fontId="2" fillId="0" borderId="0" xfId="0" applyNumberFormat="1" applyFont="1" applyBorder="1"/>
    <xf numFmtId="4" fontId="2" fillId="0" borderId="9" xfId="0" applyNumberFormat="1" applyFont="1" applyFill="1" applyBorder="1"/>
    <xf numFmtId="4" fontId="2" fillId="0" borderId="9" xfId="0" applyNumberFormat="1" applyFont="1" applyBorder="1"/>
    <xf numFmtId="4" fontId="3" fillId="0" borderId="4" xfId="0" applyNumberFormat="1" applyFont="1" applyFill="1" applyBorder="1"/>
    <xf numFmtId="0" fontId="2" fillId="0" borderId="6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3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locked="0"/>
    </xf>
    <xf numFmtId="3" fontId="1" fillId="0" borderId="0" xfId="0" applyNumberFormat="1" applyFont="1"/>
    <xf numFmtId="3" fontId="2" fillId="0" borderId="7" xfId="0" applyNumberFormat="1" applyFont="1" applyBorder="1"/>
    <xf numFmtId="3" fontId="3" fillId="0" borderId="0" xfId="0" applyNumberFormat="1" applyFont="1" applyFill="1" applyProtection="1">
      <protection locked="0"/>
    </xf>
    <xf numFmtId="3" fontId="3" fillId="0" borderId="0" xfId="0" applyNumberFormat="1" applyFont="1" applyBorder="1"/>
    <xf numFmtId="3" fontId="3" fillId="0" borderId="4" xfId="0" applyNumberFormat="1" applyFont="1" applyBorder="1"/>
    <xf numFmtId="4" fontId="3" fillId="0" borderId="3" xfId="0" applyNumberFormat="1" applyFont="1" applyFill="1" applyBorder="1"/>
    <xf numFmtId="49" fontId="3" fillId="0" borderId="6" xfId="0" applyNumberFormat="1" applyFont="1" applyBorder="1" applyAlignment="1">
      <alignment horizontal="left"/>
    </xf>
    <xf numFmtId="17" fontId="3" fillId="0" borderId="6" xfId="0" applyNumberFormat="1" applyFont="1" applyBorder="1" applyAlignment="1">
      <alignment horizontal="left"/>
    </xf>
    <xf numFmtId="0" fontId="3" fillId="0" borderId="0" xfId="0" applyFont="1" applyFill="1" applyBorder="1"/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2"/>
  <sheetViews>
    <sheetView tabSelected="1" zoomScale="120" zoomScaleNormal="120" workbookViewId="0"/>
  </sheetViews>
  <sheetFormatPr baseColWidth="10" defaultRowHeight="12" x14ac:dyDescent="0.2"/>
  <cols>
    <col min="1" max="1" width="46" style="1" customWidth="1"/>
    <col min="2" max="2" width="10.28515625" style="27" customWidth="1"/>
    <col min="3" max="4" width="8.5703125" style="27" customWidth="1"/>
    <col min="5" max="5" width="10.28515625" style="27" customWidth="1"/>
    <col min="6" max="6" width="8.5703125" style="27" customWidth="1"/>
    <col min="7" max="7" width="8.5703125" style="1" customWidth="1"/>
    <col min="8" max="16384" width="11.42578125" style="1"/>
  </cols>
  <sheetData>
    <row r="1" spans="1:7" ht="35.25" customHeight="1" x14ac:dyDescent="0.2">
      <c r="A1" s="2"/>
      <c r="B1" s="3"/>
      <c r="C1" s="69" t="s">
        <v>216</v>
      </c>
      <c r="D1" s="69"/>
      <c r="E1" s="4"/>
      <c r="F1" s="69" t="s">
        <v>401</v>
      </c>
      <c r="G1" s="69"/>
    </row>
    <row r="2" spans="1:7" ht="48" customHeight="1" x14ac:dyDescent="0.2">
      <c r="A2" s="5" t="s">
        <v>217</v>
      </c>
      <c r="B2" s="6" t="s">
        <v>218</v>
      </c>
      <c r="C2" s="7" t="s">
        <v>219</v>
      </c>
      <c r="D2" s="8" t="s">
        <v>220</v>
      </c>
      <c r="E2" s="6" t="s">
        <v>221</v>
      </c>
      <c r="F2" s="7" t="s">
        <v>219</v>
      </c>
      <c r="G2" s="7" t="s">
        <v>220</v>
      </c>
    </row>
    <row r="3" spans="1:7" x14ac:dyDescent="0.2">
      <c r="A3" s="9" t="s">
        <v>225</v>
      </c>
      <c r="B3" s="10">
        <v>94.99</v>
      </c>
      <c r="C3" s="36">
        <f>B3*125</f>
        <v>11873.75</v>
      </c>
      <c r="D3" s="40">
        <f>C3*70/100</f>
        <v>8311.625</v>
      </c>
      <c r="E3" s="34">
        <v>22.731300000000012</v>
      </c>
      <c r="F3" s="35">
        <v>1777.8700000000006</v>
      </c>
      <c r="G3" s="35">
        <v>1209.18</v>
      </c>
    </row>
    <row r="4" spans="1:7" x14ac:dyDescent="0.2">
      <c r="A4" s="9" t="s">
        <v>394</v>
      </c>
      <c r="B4" s="10">
        <v>0</v>
      </c>
      <c r="C4" s="36">
        <f t="shared" ref="C4:C7" si="0">B4*140</f>
        <v>0</v>
      </c>
      <c r="D4" s="40">
        <f t="shared" ref="D4:D7" si="1">C4*70/100</f>
        <v>0</v>
      </c>
      <c r="E4" s="34">
        <v>15.492799999999999</v>
      </c>
      <c r="F4" s="35">
        <v>1308.72</v>
      </c>
      <c r="G4" s="35">
        <v>878.08</v>
      </c>
    </row>
    <row r="5" spans="1:7" x14ac:dyDescent="0.2">
      <c r="A5" s="9" t="s">
        <v>222</v>
      </c>
      <c r="B5" s="10">
        <v>0</v>
      </c>
      <c r="C5" s="36">
        <f t="shared" si="0"/>
        <v>0</v>
      </c>
      <c r="D5" s="40">
        <f t="shared" si="1"/>
        <v>0</v>
      </c>
      <c r="E5" s="34">
        <v>16.703999999999997</v>
      </c>
      <c r="F5" s="35">
        <v>1264.0700000000004</v>
      </c>
      <c r="G5" s="35">
        <v>871.42</v>
      </c>
    </row>
    <row r="6" spans="1:7" x14ac:dyDescent="0.2">
      <c r="A6" s="9" t="s">
        <v>223</v>
      </c>
      <c r="B6" s="10">
        <v>0</v>
      </c>
      <c r="C6" s="36">
        <f t="shared" si="0"/>
        <v>0</v>
      </c>
      <c r="D6" s="40">
        <f t="shared" si="1"/>
        <v>0</v>
      </c>
      <c r="E6" s="34">
        <v>0</v>
      </c>
      <c r="F6" s="35">
        <v>0</v>
      </c>
      <c r="G6" s="35">
        <v>0</v>
      </c>
    </row>
    <row r="7" spans="1:7" x14ac:dyDescent="0.2">
      <c r="A7" s="9" t="s">
        <v>224</v>
      </c>
      <c r="B7" s="10">
        <v>0</v>
      </c>
      <c r="C7" s="36">
        <f t="shared" si="0"/>
        <v>0</v>
      </c>
      <c r="D7" s="40">
        <f t="shared" si="1"/>
        <v>0</v>
      </c>
      <c r="E7" s="34">
        <v>4.4725000000000001</v>
      </c>
      <c r="F7" s="35">
        <v>363.85000000000008</v>
      </c>
      <c r="G7" s="35">
        <v>248.89</v>
      </c>
    </row>
    <row r="8" spans="1:7" x14ac:dyDescent="0.2">
      <c r="A8" s="11" t="s">
        <v>225</v>
      </c>
      <c r="B8" s="12">
        <f t="shared" ref="B8:F8" si="2">SUM(B3:B7)</f>
        <v>94.99</v>
      </c>
      <c r="C8" s="13">
        <f t="shared" si="2"/>
        <v>11873.75</v>
      </c>
      <c r="D8" s="39">
        <f t="shared" si="2"/>
        <v>8311.625</v>
      </c>
      <c r="E8" s="47">
        <f t="shared" si="2"/>
        <v>59.400599999999997</v>
      </c>
      <c r="F8" s="48">
        <f t="shared" si="2"/>
        <v>4714.5100000000011</v>
      </c>
      <c r="G8" s="48">
        <f>SUM(G3:G7)</f>
        <v>3207.57</v>
      </c>
    </row>
    <row r="9" spans="1:7" x14ac:dyDescent="0.2">
      <c r="A9" s="11"/>
      <c r="B9" s="12"/>
      <c r="C9" s="13"/>
      <c r="D9" s="39"/>
      <c r="E9" s="47"/>
      <c r="F9" s="13"/>
      <c r="G9" s="15"/>
    </row>
    <row r="10" spans="1:7" s="27" customFormat="1" x14ac:dyDescent="0.2">
      <c r="A10" s="9" t="s">
        <v>226</v>
      </c>
      <c r="B10" s="10">
        <v>6.51</v>
      </c>
      <c r="C10" s="36">
        <f>B10*140</f>
        <v>911.4</v>
      </c>
      <c r="D10" s="40">
        <f>C10*70/100</f>
        <v>637.98</v>
      </c>
      <c r="E10" s="34">
        <v>75.934200000000033</v>
      </c>
      <c r="F10" s="35">
        <v>8945.99</v>
      </c>
      <c r="G10" s="35">
        <v>5349.62</v>
      </c>
    </row>
    <row r="11" spans="1:7" s="27" customFormat="1" x14ac:dyDescent="0.2">
      <c r="A11" s="9" t="s">
        <v>229</v>
      </c>
      <c r="B11" s="10">
        <v>338.85</v>
      </c>
      <c r="C11" s="36">
        <f>B11*140</f>
        <v>47439</v>
      </c>
      <c r="D11" s="40">
        <f>C11*70/100</f>
        <v>33207.300000000003</v>
      </c>
      <c r="E11" s="34">
        <v>76.054399999999958</v>
      </c>
      <c r="F11" s="35">
        <v>8357.4100000000035</v>
      </c>
      <c r="G11" s="35">
        <v>5856.81</v>
      </c>
    </row>
    <row r="12" spans="1:7" s="27" customFormat="1" x14ac:dyDescent="0.2">
      <c r="A12" s="9" t="s">
        <v>227</v>
      </c>
      <c r="B12" s="10">
        <v>0</v>
      </c>
      <c r="C12" s="36">
        <f t="shared" ref="C12:C15" si="3">B12*140</f>
        <v>0</v>
      </c>
      <c r="D12" s="40">
        <v>0</v>
      </c>
      <c r="E12" s="34">
        <v>94.919200000000032</v>
      </c>
      <c r="F12" s="35">
        <v>10963.429999999991</v>
      </c>
      <c r="G12" s="35">
        <v>7661.28</v>
      </c>
    </row>
    <row r="13" spans="1:7" s="27" customFormat="1" x14ac:dyDescent="0.2">
      <c r="A13" s="9" t="s">
        <v>230</v>
      </c>
      <c r="B13" s="10">
        <v>0</v>
      </c>
      <c r="C13" s="36">
        <f t="shared" si="3"/>
        <v>0</v>
      </c>
      <c r="D13" s="40">
        <v>0</v>
      </c>
      <c r="E13" s="34">
        <v>4.9801000000000002</v>
      </c>
      <c r="F13" s="35">
        <v>503.42</v>
      </c>
      <c r="G13" s="35">
        <v>405.02</v>
      </c>
    </row>
    <row r="14" spans="1:7" s="27" customFormat="1" x14ac:dyDescent="0.2">
      <c r="A14" s="9" t="s">
        <v>231</v>
      </c>
      <c r="B14" s="10">
        <v>0</v>
      </c>
      <c r="C14" s="36">
        <f t="shared" si="3"/>
        <v>0</v>
      </c>
      <c r="D14" s="40">
        <v>0</v>
      </c>
      <c r="E14" s="34">
        <v>40.869500000000002</v>
      </c>
      <c r="F14" s="35">
        <v>4449.5300000000025</v>
      </c>
      <c r="G14" s="35">
        <v>3216.45</v>
      </c>
    </row>
    <row r="15" spans="1:7" s="27" customFormat="1" x14ac:dyDescent="0.2">
      <c r="A15" s="9" t="s">
        <v>232</v>
      </c>
      <c r="B15" s="10">
        <v>0</v>
      </c>
      <c r="C15" s="36">
        <f t="shared" si="3"/>
        <v>0</v>
      </c>
      <c r="D15" s="40">
        <v>0</v>
      </c>
      <c r="E15" s="34">
        <v>49.728800000000028</v>
      </c>
      <c r="F15" s="35">
        <v>5383.27</v>
      </c>
      <c r="G15" s="35">
        <v>3662.63</v>
      </c>
    </row>
    <row r="16" spans="1:7" x14ac:dyDescent="0.2">
      <c r="A16" s="11" t="s">
        <v>228</v>
      </c>
      <c r="B16" s="12">
        <f t="shared" ref="B16:D16" si="4">SUM(B10:B15)</f>
        <v>345.36</v>
      </c>
      <c r="C16" s="13">
        <f t="shared" si="4"/>
        <v>48350.400000000001</v>
      </c>
      <c r="D16" s="39">
        <f t="shared" si="4"/>
        <v>33845.280000000006</v>
      </c>
      <c r="E16" s="12">
        <f t="shared" ref="E16:F16" si="5">SUM(E10:E15)</f>
        <v>342.48620000000005</v>
      </c>
      <c r="F16" s="13">
        <f t="shared" si="5"/>
        <v>38603.050000000003</v>
      </c>
      <c r="G16" s="13">
        <f>SUM(G10:G15)</f>
        <v>26151.81</v>
      </c>
    </row>
    <row r="17" spans="1:9" x14ac:dyDescent="0.2">
      <c r="A17" s="11"/>
      <c r="B17" s="12"/>
      <c r="C17" s="13"/>
      <c r="D17" s="39"/>
      <c r="E17" s="12"/>
      <c r="F17" s="13"/>
      <c r="G17" s="14"/>
    </row>
    <row r="18" spans="1:9" x14ac:dyDescent="0.2">
      <c r="A18" s="9" t="s">
        <v>233</v>
      </c>
      <c r="B18" s="34">
        <v>69.010000000000005</v>
      </c>
      <c r="C18" s="36">
        <f>B18*125</f>
        <v>8626.25</v>
      </c>
      <c r="D18" s="40">
        <f>C18*70/100</f>
        <v>6038.375</v>
      </c>
      <c r="E18" s="34">
        <v>63.452400000000004</v>
      </c>
      <c r="F18" s="35">
        <v>4866</v>
      </c>
      <c r="G18" s="35">
        <v>3397.7</v>
      </c>
      <c r="I18" s="60"/>
    </row>
    <row r="19" spans="1:9" x14ac:dyDescent="0.2">
      <c r="A19" s="9" t="s">
        <v>234</v>
      </c>
      <c r="B19" s="10">
        <v>102.25</v>
      </c>
      <c r="C19" s="36">
        <f>B19*125</f>
        <v>12781.25</v>
      </c>
      <c r="D19" s="40">
        <f>C19*70/100</f>
        <v>8946.875</v>
      </c>
      <c r="E19" s="34">
        <v>88.454100000000039</v>
      </c>
      <c r="F19" s="35">
        <v>8684</v>
      </c>
      <c r="G19" s="35">
        <v>6065.87</v>
      </c>
      <c r="I19" s="60"/>
    </row>
    <row r="20" spans="1:9" x14ac:dyDescent="0.2">
      <c r="A20" s="11" t="s">
        <v>260</v>
      </c>
      <c r="B20" s="12">
        <f t="shared" ref="B20:F20" si="6">SUM(B18:B19)</f>
        <v>171.26</v>
      </c>
      <c r="C20" s="13">
        <f t="shared" si="6"/>
        <v>21407.5</v>
      </c>
      <c r="D20" s="39">
        <f t="shared" si="6"/>
        <v>14985.25</v>
      </c>
      <c r="E20" s="47">
        <f t="shared" si="6"/>
        <v>151.90650000000005</v>
      </c>
      <c r="F20" s="48">
        <f t="shared" si="6"/>
        <v>13550</v>
      </c>
      <c r="G20" s="13">
        <f>SUM(G18:G19)</f>
        <v>9463.57</v>
      </c>
    </row>
    <row r="21" spans="1:9" x14ac:dyDescent="0.2">
      <c r="A21" s="11"/>
      <c r="B21" s="12"/>
      <c r="C21" s="13"/>
      <c r="D21" s="39"/>
      <c r="E21" s="47"/>
      <c r="F21" s="48"/>
      <c r="G21" s="14"/>
    </row>
    <row r="22" spans="1:9" x14ac:dyDescent="0.2">
      <c r="A22" s="11" t="s">
        <v>235</v>
      </c>
      <c r="B22" s="30">
        <v>0</v>
      </c>
      <c r="C22" s="13">
        <f>B22*130</f>
        <v>0</v>
      </c>
      <c r="D22" s="39">
        <f>C22*70/100</f>
        <v>0</v>
      </c>
      <c r="E22" s="30">
        <v>0.45</v>
      </c>
      <c r="F22" s="31">
        <v>44</v>
      </c>
      <c r="G22" s="31">
        <v>30.75</v>
      </c>
    </row>
    <row r="23" spans="1:9" x14ac:dyDescent="0.2">
      <c r="A23" s="11"/>
      <c r="B23" s="12"/>
      <c r="C23" s="13"/>
      <c r="D23" s="39"/>
      <c r="E23" s="12"/>
      <c r="F23" s="13"/>
      <c r="G23" s="14"/>
    </row>
    <row r="24" spans="1:9" x14ac:dyDescent="0.2">
      <c r="A24" s="9" t="s">
        <v>236</v>
      </c>
      <c r="B24" s="10">
        <v>377.03</v>
      </c>
      <c r="C24" s="36">
        <f>B24*130</f>
        <v>49013.899999999994</v>
      </c>
      <c r="D24" s="40">
        <f>C24*70/100</f>
        <v>34309.729999999996</v>
      </c>
      <c r="E24" s="34">
        <v>443.36079999999941</v>
      </c>
      <c r="F24" s="35">
        <v>40570.310000000012</v>
      </c>
      <c r="G24" s="35">
        <v>27339.96</v>
      </c>
    </row>
    <row r="25" spans="1:9" x14ac:dyDescent="0.2">
      <c r="A25" s="16" t="s">
        <v>237</v>
      </c>
      <c r="B25" s="10">
        <v>0</v>
      </c>
      <c r="C25" s="36">
        <v>0</v>
      </c>
      <c r="D25" s="40">
        <v>0</v>
      </c>
      <c r="E25" s="34">
        <v>0.24249999999999999</v>
      </c>
      <c r="F25" s="35">
        <v>11</v>
      </c>
      <c r="G25" s="35">
        <v>4</v>
      </c>
    </row>
    <row r="26" spans="1:9" x14ac:dyDescent="0.2">
      <c r="A26" s="9" t="s">
        <v>238</v>
      </c>
      <c r="B26" s="10">
        <v>0</v>
      </c>
      <c r="C26" s="36">
        <v>0</v>
      </c>
      <c r="D26" s="40">
        <v>0</v>
      </c>
      <c r="E26" s="34">
        <v>33.43</v>
      </c>
      <c r="F26" s="35">
        <v>2288.52</v>
      </c>
      <c r="G26" s="35">
        <v>1590.25</v>
      </c>
    </row>
    <row r="27" spans="1:9" x14ac:dyDescent="0.2">
      <c r="A27" s="9" t="s">
        <v>258</v>
      </c>
      <c r="B27" s="10">
        <v>0</v>
      </c>
      <c r="C27" s="36">
        <v>0</v>
      </c>
      <c r="D27" s="40">
        <v>0</v>
      </c>
      <c r="E27" s="34">
        <v>15.385299999999997</v>
      </c>
      <c r="F27" s="35">
        <v>1316.78</v>
      </c>
      <c r="G27" s="35">
        <v>1070.4000000000001</v>
      </c>
    </row>
    <row r="28" spans="1:9" x14ac:dyDescent="0.2">
      <c r="A28" s="11" t="s">
        <v>239</v>
      </c>
      <c r="B28" s="12">
        <f t="shared" ref="B28:G28" si="7">SUM(B24:B27)</f>
        <v>377.03</v>
      </c>
      <c r="C28" s="13">
        <f t="shared" si="7"/>
        <v>49013.899999999994</v>
      </c>
      <c r="D28" s="39">
        <f t="shared" si="7"/>
        <v>34309.729999999996</v>
      </c>
      <c r="E28" s="12">
        <f t="shared" si="7"/>
        <v>492.4185999999994</v>
      </c>
      <c r="F28" s="13">
        <f t="shared" si="7"/>
        <v>44186.610000000008</v>
      </c>
      <c r="G28" s="13">
        <f t="shared" si="7"/>
        <v>30004.61</v>
      </c>
    </row>
    <row r="29" spans="1:9" x14ac:dyDescent="0.2">
      <c r="A29" s="11"/>
      <c r="B29" s="12"/>
      <c r="C29" s="13"/>
      <c r="D29" s="39"/>
      <c r="E29" s="12"/>
      <c r="F29" s="13"/>
      <c r="G29" s="14"/>
    </row>
    <row r="30" spans="1:9" x14ac:dyDescent="0.2">
      <c r="A30" s="9" t="s">
        <v>289</v>
      </c>
      <c r="B30" s="10">
        <v>531.15</v>
      </c>
      <c r="C30" s="36">
        <f>B30*120</f>
        <v>63738</v>
      </c>
      <c r="D30" s="40">
        <f>C30*70/100</f>
        <v>44616.6</v>
      </c>
      <c r="E30" s="34">
        <v>495.17140000000012</v>
      </c>
      <c r="F30" s="35">
        <v>37951.05999999999</v>
      </c>
      <c r="G30" s="35">
        <v>26563.9</v>
      </c>
    </row>
    <row r="31" spans="1:9" x14ac:dyDescent="0.2">
      <c r="A31" s="9" t="s">
        <v>290</v>
      </c>
      <c r="B31" s="10">
        <v>0</v>
      </c>
      <c r="C31" s="36">
        <v>0</v>
      </c>
      <c r="D31" s="40">
        <v>0</v>
      </c>
      <c r="E31" s="34">
        <v>1.8635999999999999</v>
      </c>
      <c r="F31" s="35">
        <v>119</v>
      </c>
      <c r="G31" s="35">
        <v>50.93</v>
      </c>
    </row>
    <row r="32" spans="1:9" x14ac:dyDescent="0.2">
      <c r="A32" s="9" t="s">
        <v>291</v>
      </c>
      <c r="B32" s="10">
        <v>0</v>
      </c>
      <c r="C32" s="36">
        <v>0</v>
      </c>
      <c r="D32" s="40">
        <v>0</v>
      </c>
      <c r="E32" s="34">
        <v>18.009299999999993</v>
      </c>
      <c r="F32" s="35">
        <v>1480.97</v>
      </c>
      <c r="G32" s="35">
        <v>1055.3900000000001</v>
      </c>
    </row>
    <row r="33" spans="1:9" x14ac:dyDescent="0.2">
      <c r="A33" s="9" t="s">
        <v>292</v>
      </c>
      <c r="B33" s="10">
        <v>0</v>
      </c>
      <c r="C33" s="36">
        <v>0</v>
      </c>
      <c r="D33" s="40">
        <v>0</v>
      </c>
      <c r="E33" s="34">
        <v>7.7611999999999997</v>
      </c>
      <c r="F33" s="35">
        <v>424.74</v>
      </c>
      <c r="G33" s="35">
        <v>244.69</v>
      </c>
    </row>
    <row r="34" spans="1:9" x14ac:dyDescent="0.2">
      <c r="A34" s="11" t="s">
        <v>293</v>
      </c>
      <c r="B34" s="12">
        <f t="shared" ref="B34:D34" si="8">SUM(B30:B33)</f>
        <v>531.15</v>
      </c>
      <c r="C34" s="13">
        <f t="shared" si="8"/>
        <v>63738</v>
      </c>
      <c r="D34" s="39">
        <f t="shared" si="8"/>
        <v>44616.6</v>
      </c>
      <c r="E34" s="12">
        <f>SUM(E30:E33)</f>
        <v>522.80550000000017</v>
      </c>
      <c r="F34" s="13">
        <f>SUM(F30:F33)</f>
        <v>39975.76999999999</v>
      </c>
      <c r="G34" s="13">
        <f>SUM(G30:G33)</f>
        <v>27914.91</v>
      </c>
    </row>
    <row r="35" spans="1:9" x14ac:dyDescent="0.2">
      <c r="A35" s="11"/>
      <c r="B35" s="12"/>
      <c r="C35" s="13"/>
      <c r="D35" s="39"/>
      <c r="E35" s="12"/>
      <c r="F35" s="13"/>
      <c r="G35" s="14"/>
    </row>
    <row r="36" spans="1:9" x14ac:dyDescent="0.2">
      <c r="A36" s="9" t="s">
        <v>261</v>
      </c>
      <c r="B36" s="34">
        <v>93.86</v>
      </c>
      <c r="C36" s="36">
        <f>B36*100</f>
        <v>9386</v>
      </c>
      <c r="D36" s="40">
        <f>C36*70/100</f>
        <v>6570.2</v>
      </c>
      <c r="E36" s="34">
        <v>84.509100000000004</v>
      </c>
      <c r="F36" s="35">
        <v>7309</v>
      </c>
      <c r="G36" s="35">
        <v>5078.6099999999997</v>
      </c>
      <c r="I36" s="60"/>
    </row>
    <row r="37" spans="1:9" x14ac:dyDescent="0.2">
      <c r="A37" s="9" t="s">
        <v>262</v>
      </c>
      <c r="B37" s="10">
        <v>0</v>
      </c>
      <c r="C37" s="36">
        <v>0</v>
      </c>
      <c r="D37" s="40">
        <v>0</v>
      </c>
      <c r="E37" s="34">
        <v>2.0508000000000002</v>
      </c>
      <c r="F37" s="35">
        <v>136</v>
      </c>
      <c r="G37" s="35">
        <v>41.13</v>
      </c>
      <c r="I37" s="60"/>
    </row>
    <row r="38" spans="1:9" x14ac:dyDescent="0.2">
      <c r="A38" s="9" t="s">
        <v>263</v>
      </c>
      <c r="B38" s="10">
        <v>0</v>
      </c>
      <c r="C38" s="36">
        <v>0</v>
      </c>
      <c r="D38" s="40">
        <v>0</v>
      </c>
      <c r="E38" s="34">
        <v>0</v>
      </c>
      <c r="F38" s="35">
        <v>0</v>
      </c>
      <c r="G38" s="35">
        <v>0</v>
      </c>
    </row>
    <row r="39" spans="1:9" x14ac:dyDescent="0.2">
      <c r="A39" s="52" t="s">
        <v>264</v>
      </c>
      <c r="B39" s="53">
        <f>B36</f>
        <v>93.86</v>
      </c>
      <c r="C39" s="54">
        <f>C36</f>
        <v>9386</v>
      </c>
      <c r="D39" s="55">
        <f>D36</f>
        <v>6570.2</v>
      </c>
      <c r="E39" s="53">
        <f>SUM(E36:E38)</f>
        <v>86.559899999999999</v>
      </c>
      <c r="F39" s="54">
        <f t="shared" ref="F39" si="9">SUM(F36:F38)</f>
        <v>7445</v>
      </c>
      <c r="G39" s="54">
        <f>SUM(G36:G38)</f>
        <v>5119.74</v>
      </c>
    </row>
    <row r="40" spans="1:9" x14ac:dyDescent="0.2">
      <c r="A40" s="52"/>
      <c r="B40" s="53"/>
      <c r="C40" s="54"/>
      <c r="D40" s="55"/>
      <c r="E40" s="53"/>
      <c r="F40" s="54"/>
      <c r="G40" s="56"/>
    </row>
    <row r="41" spans="1:9" x14ac:dyDescent="0.2">
      <c r="A41" s="9" t="s">
        <v>240</v>
      </c>
      <c r="B41" s="10">
        <v>18.309999999999999</v>
      </c>
      <c r="C41" s="36">
        <f>B41*120</f>
        <v>2197.1999999999998</v>
      </c>
      <c r="D41" s="40">
        <f>C41*70/100</f>
        <v>1538.04</v>
      </c>
      <c r="E41" s="34">
        <v>23.543699999999998</v>
      </c>
      <c r="F41" s="35">
        <v>1884.96</v>
      </c>
      <c r="G41" s="35">
        <v>1300.05</v>
      </c>
    </row>
    <row r="42" spans="1:9" x14ac:dyDescent="0.2">
      <c r="A42" s="9" t="s">
        <v>241</v>
      </c>
      <c r="B42" s="10">
        <v>0</v>
      </c>
      <c r="C42" s="36">
        <v>0</v>
      </c>
      <c r="D42" s="40">
        <v>0</v>
      </c>
      <c r="E42" s="34">
        <v>1.3123</v>
      </c>
      <c r="F42" s="35">
        <v>156</v>
      </c>
      <c r="G42" s="35">
        <v>109</v>
      </c>
    </row>
    <row r="43" spans="1:9" x14ac:dyDescent="0.2">
      <c r="A43" s="11" t="s">
        <v>240</v>
      </c>
      <c r="B43" s="32">
        <f t="shared" ref="B43:F43" si="10">SUM(B41:B42)</f>
        <v>18.309999999999999</v>
      </c>
      <c r="C43" s="33">
        <f t="shared" si="10"/>
        <v>2197.1999999999998</v>
      </c>
      <c r="D43" s="61">
        <f t="shared" si="10"/>
        <v>1538.04</v>
      </c>
      <c r="E43" s="47">
        <f t="shared" si="10"/>
        <v>24.855999999999998</v>
      </c>
      <c r="F43" s="13">
        <f t="shared" si="10"/>
        <v>2040.96</v>
      </c>
      <c r="G43" s="13">
        <f>SUM(G41:G42)</f>
        <v>1409.05</v>
      </c>
    </row>
    <row r="44" spans="1:9" x14ac:dyDescent="0.2">
      <c r="A44" s="11"/>
      <c r="B44" s="32"/>
      <c r="C44" s="32"/>
      <c r="D44" s="41"/>
      <c r="E44" s="47"/>
      <c r="F44" s="13"/>
      <c r="G44" s="14"/>
    </row>
    <row r="45" spans="1:9" x14ac:dyDescent="0.2">
      <c r="A45" s="9" t="s">
        <v>242</v>
      </c>
      <c r="B45" s="34">
        <v>82.14</v>
      </c>
      <c r="C45" s="36">
        <f>B45*130</f>
        <v>10678.2</v>
      </c>
      <c r="D45" s="40">
        <f>C45*70/100</f>
        <v>7474.74</v>
      </c>
      <c r="E45" s="17">
        <v>118.52149999999997</v>
      </c>
      <c r="F45" s="36">
        <v>11240.970000000008</v>
      </c>
      <c r="G45" s="36">
        <v>7815.08</v>
      </c>
    </row>
    <row r="46" spans="1:9" x14ac:dyDescent="0.2">
      <c r="A46" s="9" t="s">
        <v>395</v>
      </c>
      <c r="B46" s="10">
        <v>0</v>
      </c>
      <c r="C46" s="36">
        <v>0</v>
      </c>
      <c r="D46" s="40">
        <v>0</v>
      </c>
      <c r="E46" s="34">
        <v>0.20030000000000001</v>
      </c>
      <c r="F46" s="35">
        <v>16.62</v>
      </c>
      <c r="G46" s="36">
        <v>9.9499999999999993</v>
      </c>
    </row>
    <row r="47" spans="1:9" x14ac:dyDescent="0.2">
      <c r="A47" s="11" t="s">
        <v>242</v>
      </c>
      <c r="B47" s="32">
        <f>SUM(B45:B46)</f>
        <v>82.14</v>
      </c>
      <c r="C47" s="13">
        <f>B47*130</f>
        <v>10678.2</v>
      </c>
      <c r="D47" s="39">
        <f>C47*70/100</f>
        <v>7474.74</v>
      </c>
      <c r="E47" s="32">
        <f>SUM(E45:E46)</f>
        <v>118.72179999999997</v>
      </c>
      <c r="F47" s="33">
        <f>SUM(F45:F46)</f>
        <v>11257.590000000009</v>
      </c>
      <c r="G47" s="33">
        <f>SUM(G45:G46)</f>
        <v>7825.03</v>
      </c>
    </row>
    <row r="48" spans="1:9" x14ac:dyDescent="0.2">
      <c r="A48" s="11"/>
      <c r="B48" s="32"/>
      <c r="C48" s="13"/>
      <c r="D48" s="39"/>
      <c r="E48" s="32"/>
      <c r="F48" s="33"/>
      <c r="G48" s="18"/>
    </row>
    <row r="49" spans="1:7" x14ac:dyDescent="0.2">
      <c r="A49" s="11" t="s">
        <v>243</v>
      </c>
      <c r="B49" s="12">
        <v>18.62</v>
      </c>
      <c r="C49" s="13">
        <f>B49*130</f>
        <v>2420.6</v>
      </c>
      <c r="D49" s="39">
        <f>C49*70/100</f>
        <v>1694.42</v>
      </c>
      <c r="E49" s="32">
        <v>44.720600000000005</v>
      </c>
      <c r="F49" s="33">
        <v>3684.0399999999986</v>
      </c>
      <c r="G49" s="33">
        <v>2557.9299999999998</v>
      </c>
    </row>
    <row r="50" spans="1:7" x14ac:dyDescent="0.2">
      <c r="A50" s="11"/>
      <c r="B50" s="10"/>
      <c r="C50" s="36"/>
      <c r="D50" s="40"/>
      <c r="E50" s="12"/>
      <c r="F50" s="13"/>
      <c r="G50" s="14"/>
    </row>
    <row r="51" spans="1:7" x14ac:dyDescent="0.2">
      <c r="A51" s="9" t="s">
        <v>267</v>
      </c>
      <c r="B51" s="34">
        <v>484.16</v>
      </c>
      <c r="C51" s="36">
        <f>B51*130</f>
        <v>62940.800000000003</v>
      </c>
      <c r="D51" s="40">
        <f>C51*70/100</f>
        <v>44058.559999999998</v>
      </c>
      <c r="E51" s="34">
        <v>600.90010000000052</v>
      </c>
      <c r="F51" s="35">
        <v>62545.589999999916</v>
      </c>
      <c r="G51" s="35">
        <v>41711.33</v>
      </c>
    </row>
    <row r="52" spans="1:7" x14ac:dyDescent="0.2">
      <c r="A52" s="9" t="s">
        <v>268</v>
      </c>
      <c r="B52" s="10">
        <v>0</v>
      </c>
      <c r="C52" s="36">
        <v>0</v>
      </c>
      <c r="D52" s="40">
        <v>0</v>
      </c>
      <c r="E52" s="34">
        <v>3.8856999999999995</v>
      </c>
      <c r="F52" s="35">
        <v>348.85</v>
      </c>
      <c r="G52" s="35">
        <v>243.67</v>
      </c>
    </row>
    <row r="53" spans="1:7" x14ac:dyDescent="0.2">
      <c r="A53" s="11" t="s">
        <v>267</v>
      </c>
      <c r="B53" s="32">
        <f>SUM(B51:B52)</f>
        <v>484.16</v>
      </c>
      <c r="C53" s="13">
        <f>SUM(C51:C52)</f>
        <v>62940.800000000003</v>
      </c>
      <c r="D53" s="39">
        <f>SUM(D51:D52)</f>
        <v>44058.559999999998</v>
      </c>
      <c r="E53" s="12">
        <f>SUM(E51:E52)</f>
        <v>604.78580000000056</v>
      </c>
      <c r="F53" s="13">
        <f t="shared" ref="F53" si="11">SUM(F51:F52)</f>
        <v>62894.439999999915</v>
      </c>
      <c r="G53" s="13">
        <f>SUM(G51:G52)</f>
        <v>41955</v>
      </c>
    </row>
    <row r="54" spans="1:7" x14ac:dyDescent="0.2">
      <c r="A54" s="11"/>
      <c r="B54" s="12"/>
      <c r="C54" s="13"/>
      <c r="D54" s="39"/>
      <c r="E54" s="12"/>
      <c r="F54" s="13"/>
      <c r="G54" s="14"/>
    </row>
    <row r="55" spans="1:7" x14ac:dyDescent="0.2">
      <c r="A55" s="9" t="s">
        <v>244</v>
      </c>
      <c r="B55" s="34">
        <v>189.91</v>
      </c>
      <c r="C55" s="36">
        <f>B55*130</f>
        <v>24688.3</v>
      </c>
      <c r="D55" s="40">
        <f>C55*70/100</f>
        <v>17281.810000000001</v>
      </c>
      <c r="E55" s="34">
        <v>314.04009999999988</v>
      </c>
      <c r="F55" s="35">
        <v>25214.04</v>
      </c>
      <c r="G55" s="35">
        <v>17637.5</v>
      </c>
    </row>
    <row r="56" spans="1:7" x14ac:dyDescent="0.2">
      <c r="A56" s="9" t="s">
        <v>245</v>
      </c>
      <c r="B56" s="10">
        <v>0</v>
      </c>
      <c r="C56" s="36">
        <v>0</v>
      </c>
      <c r="D56" s="40">
        <v>0</v>
      </c>
      <c r="E56" s="34">
        <v>0.28839999999999999</v>
      </c>
      <c r="F56" s="35">
        <v>15.100000000000001</v>
      </c>
      <c r="G56" s="35">
        <v>6.95</v>
      </c>
    </row>
    <row r="57" spans="1:7" x14ac:dyDescent="0.2">
      <c r="A57" s="9" t="s">
        <v>246</v>
      </c>
      <c r="B57" s="10">
        <v>0</v>
      </c>
      <c r="C57" s="36">
        <v>0</v>
      </c>
      <c r="D57" s="40">
        <v>0</v>
      </c>
      <c r="E57" s="34">
        <v>24.007400000000001</v>
      </c>
      <c r="F57" s="35">
        <v>1820.6000000000001</v>
      </c>
      <c r="G57" s="35">
        <v>1256.32</v>
      </c>
    </row>
    <row r="58" spans="1:7" x14ac:dyDescent="0.2">
      <c r="A58" s="11" t="s">
        <v>247</v>
      </c>
      <c r="B58" s="12">
        <f>B55</f>
        <v>189.91</v>
      </c>
      <c r="C58" s="13">
        <f>C55</f>
        <v>24688.3</v>
      </c>
      <c r="D58" s="39">
        <f>D55</f>
        <v>17281.810000000001</v>
      </c>
      <c r="E58" s="12">
        <f>SUM(E55:E57)</f>
        <v>338.33589999999992</v>
      </c>
      <c r="F58" s="13">
        <f>SUM(F55:F57)</f>
        <v>27049.739999999998</v>
      </c>
      <c r="G58" s="13">
        <f>SUM(G55:G57)</f>
        <v>18900.77</v>
      </c>
    </row>
    <row r="59" spans="1:7" x14ac:dyDescent="0.2">
      <c r="A59" s="11"/>
      <c r="B59" s="12"/>
      <c r="C59" s="13"/>
      <c r="D59" s="39"/>
      <c r="E59" s="12"/>
      <c r="F59" s="13"/>
      <c r="G59" s="14"/>
    </row>
    <row r="60" spans="1:7" x14ac:dyDescent="0.2">
      <c r="A60" s="11" t="s">
        <v>248</v>
      </c>
      <c r="B60" s="12">
        <v>0.74</v>
      </c>
      <c r="C60" s="13">
        <f>B60*130</f>
        <v>96.2</v>
      </c>
      <c r="D60" s="39">
        <f>C60*70/100</f>
        <v>67.34</v>
      </c>
      <c r="E60" s="32">
        <v>0.61880000000000002</v>
      </c>
      <c r="F60" s="33">
        <v>55.42</v>
      </c>
      <c r="G60" s="33">
        <v>38.69</v>
      </c>
    </row>
    <row r="61" spans="1:7" x14ac:dyDescent="0.2">
      <c r="A61" s="11"/>
      <c r="B61" s="12"/>
      <c r="C61" s="13"/>
      <c r="D61" s="39"/>
      <c r="E61" s="12"/>
      <c r="F61" s="13"/>
      <c r="G61" s="14"/>
    </row>
    <row r="62" spans="1:7" x14ac:dyDescent="0.2">
      <c r="A62" s="9" t="s">
        <v>270</v>
      </c>
      <c r="B62" s="34">
        <v>237.53</v>
      </c>
      <c r="C62" s="36">
        <f>B62*130</f>
        <v>30878.9</v>
      </c>
      <c r="D62" s="40">
        <f>C62*70/100</f>
        <v>21615.23</v>
      </c>
      <c r="E62" s="34">
        <v>414.38890000000032</v>
      </c>
      <c r="F62" s="35">
        <v>37764.470000000008</v>
      </c>
      <c r="G62" s="35">
        <v>26064.66</v>
      </c>
    </row>
    <row r="63" spans="1:7" x14ac:dyDescent="0.2">
      <c r="A63" s="9" t="s">
        <v>271</v>
      </c>
      <c r="B63" s="10">
        <v>0</v>
      </c>
      <c r="C63" s="36">
        <v>0</v>
      </c>
      <c r="D63" s="40">
        <v>0</v>
      </c>
      <c r="E63" s="34">
        <v>23.907400000000003</v>
      </c>
      <c r="F63" s="35">
        <v>2143.8300000000004</v>
      </c>
      <c r="G63" s="35">
        <v>1455.95</v>
      </c>
    </row>
    <row r="64" spans="1:7" x14ac:dyDescent="0.2">
      <c r="A64" s="9" t="s">
        <v>272</v>
      </c>
      <c r="B64" s="10">
        <v>0</v>
      </c>
      <c r="C64" s="36">
        <v>0</v>
      </c>
      <c r="D64" s="40">
        <v>0</v>
      </c>
      <c r="E64" s="34">
        <v>6.7351999999999999</v>
      </c>
      <c r="F64" s="35">
        <v>704.86000000000024</v>
      </c>
      <c r="G64" s="35">
        <v>488.9</v>
      </c>
    </row>
    <row r="65" spans="1:10" x14ac:dyDescent="0.2">
      <c r="A65" s="11" t="s">
        <v>273</v>
      </c>
      <c r="B65" s="12">
        <f>B62</f>
        <v>237.53</v>
      </c>
      <c r="C65" s="13">
        <f>C62</f>
        <v>30878.9</v>
      </c>
      <c r="D65" s="39">
        <f>D62</f>
        <v>21615.23</v>
      </c>
      <c r="E65" s="12">
        <f>SUM(E62:E64)</f>
        <v>445.03150000000034</v>
      </c>
      <c r="F65" s="13">
        <f>SUM(F62:F64)</f>
        <v>40613.160000000011</v>
      </c>
      <c r="G65" s="13">
        <f>SUM(G62:G64)</f>
        <v>28009.510000000002</v>
      </c>
    </row>
    <row r="66" spans="1:10" x14ac:dyDescent="0.2">
      <c r="A66" s="11"/>
      <c r="B66" s="12"/>
      <c r="C66" s="13"/>
      <c r="D66" s="39"/>
      <c r="E66" s="12"/>
      <c r="F66" s="13"/>
      <c r="G66" s="14"/>
    </row>
    <row r="67" spans="1:10" x14ac:dyDescent="0.2">
      <c r="A67" s="11" t="s">
        <v>398</v>
      </c>
      <c r="B67" s="32">
        <v>0</v>
      </c>
      <c r="C67" s="13">
        <f>B67*130</f>
        <v>0</v>
      </c>
      <c r="D67" s="39">
        <f>C67*70/100</f>
        <v>0</v>
      </c>
      <c r="E67" s="32">
        <v>0</v>
      </c>
      <c r="F67" s="33">
        <v>0</v>
      </c>
      <c r="G67" s="31">
        <v>0</v>
      </c>
    </row>
    <row r="68" spans="1:10" x14ac:dyDescent="0.2">
      <c r="A68" s="11"/>
      <c r="B68" s="12"/>
      <c r="C68" s="13"/>
      <c r="D68" s="39"/>
      <c r="E68" s="12"/>
      <c r="F68" s="13"/>
      <c r="G68" s="14"/>
    </row>
    <row r="69" spans="1:10" x14ac:dyDescent="0.2">
      <c r="A69" s="9" t="s">
        <v>275</v>
      </c>
      <c r="B69" s="34">
        <v>457.85</v>
      </c>
      <c r="C69" s="36">
        <f>B69*120</f>
        <v>54942</v>
      </c>
      <c r="D69" s="40">
        <f>C69*70/100</f>
        <v>38459.4</v>
      </c>
      <c r="E69" s="34">
        <v>171.5699000000001</v>
      </c>
      <c r="F69" s="35">
        <v>13150</v>
      </c>
      <c r="G69" s="35">
        <v>9131.91</v>
      </c>
      <c r="I69" s="60"/>
    </row>
    <row r="70" spans="1:10" x14ac:dyDescent="0.2">
      <c r="A70" s="9" t="s">
        <v>276</v>
      </c>
      <c r="B70" s="10">
        <v>0</v>
      </c>
      <c r="C70" s="36">
        <v>0</v>
      </c>
      <c r="D70" s="40">
        <v>0</v>
      </c>
      <c r="E70" s="34">
        <v>240.31930000000011</v>
      </c>
      <c r="F70" s="35">
        <v>16193</v>
      </c>
      <c r="G70" s="35">
        <v>11055</v>
      </c>
      <c r="I70" s="60"/>
    </row>
    <row r="71" spans="1:10" x14ac:dyDescent="0.2">
      <c r="A71" s="9" t="s">
        <v>280</v>
      </c>
      <c r="B71" s="10">
        <v>0</v>
      </c>
      <c r="C71" s="36">
        <v>0</v>
      </c>
      <c r="D71" s="40">
        <v>0</v>
      </c>
      <c r="E71" s="34">
        <v>3.6135000000000002</v>
      </c>
      <c r="F71" s="35">
        <v>270</v>
      </c>
      <c r="G71" s="35">
        <v>357.4</v>
      </c>
      <c r="I71" s="60"/>
    </row>
    <row r="72" spans="1:10" s="25" customFormat="1" x14ac:dyDescent="0.2">
      <c r="A72" s="9" t="s">
        <v>277</v>
      </c>
      <c r="B72" s="10">
        <v>0</v>
      </c>
      <c r="C72" s="36">
        <v>0</v>
      </c>
      <c r="D72" s="40">
        <v>0</v>
      </c>
      <c r="E72" s="37">
        <v>11.359699999999998</v>
      </c>
      <c r="F72" s="38">
        <v>708</v>
      </c>
      <c r="G72" s="38">
        <v>487.84</v>
      </c>
      <c r="I72" s="60"/>
    </row>
    <row r="73" spans="1:10" x14ac:dyDescent="0.2">
      <c r="A73" s="11" t="s">
        <v>278</v>
      </c>
      <c r="B73" s="12">
        <f>B69</f>
        <v>457.85</v>
      </c>
      <c r="C73" s="13">
        <f>C69</f>
        <v>54942</v>
      </c>
      <c r="D73" s="39">
        <f>D69</f>
        <v>38459.4</v>
      </c>
      <c r="E73" s="12">
        <f>SUM(E69:E72)</f>
        <v>426.86240000000015</v>
      </c>
      <c r="F73" s="13">
        <f>SUM(F69:F72)</f>
        <v>30321</v>
      </c>
      <c r="G73" s="13">
        <f>SUM(G69:G72)</f>
        <v>21032.15</v>
      </c>
    </row>
    <row r="74" spans="1:10" x14ac:dyDescent="0.2">
      <c r="A74" s="11"/>
      <c r="B74" s="12"/>
      <c r="C74" s="13"/>
      <c r="D74" s="39"/>
      <c r="E74" s="12"/>
      <c r="F74" s="13"/>
      <c r="G74" s="14"/>
    </row>
    <row r="75" spans="1:10" x14ac:dyDescent="0.2">
      <c r="A75" s="9" t="s">
        <v>249</v>
      </c>
      <c r="B75" s="34">
        <v>158.22999999999999</v>
      </c>
      <c r="C75" s="36">
        <f>B75*110</f>
        <v>17405.3</v>
      </c>
      <c r="D75" s="40">
        <f>C75*70/100</f>
        <v>12183.71</v>
      </c>
      <c r="E75" s="34">
        <v>25.695299999999996</v>
      </c>
      <c r="F75" s="35">
        <v>1810.1799999999998</v>
      </c>
      <c r="G75" s="35">
        <v>2044.25</v>
      </c>
    </row>
    <row r="76" spans="1:10" x14ac:dyDescent="0.2">
      <c r="A76" s="9" t="s">
        <v>250</v>
      </c>
      <c r="B76" s="19">
        <v>0</v>
      </c>
      <c r="C76" s="19">
        <v>0</v>
      </c>
      <c r="D76" s="42">
        <v>0</v>
      </c>
      <c r="E76" s="34">
        <v>112.26659999999997</v>
      </c>
      <c r="F76" s="35">
        <v>8029.0599999999995</v>
      </c>
      <c r="G76" s="35">
        <v>4216.42</v>
      </c>
    </row>
    <row r="77" spans="1:10" x14ac:dyDescent="0.2">
      <c r="A77" s="11" t="s">
        <v>249</v>
      </c>
      <c r="B77" s="12">
        <f>SUM(B75:B76)</f>
        <v>158.22999999999999</v>
      </c>
      <c r="C77" s="13">
        <f>C75</f>
        <v>17405.3</v>
      </c>
      <c r="D77" s="39">
        <f>D75</f>
        <v>12183.71</v>
      </c>
      <c r="E77" s="12">
        <f>SUM(E75:E76)</f>
        <v>137.96189999999996</v>
      </c>
      <c r="F77" s="13">
        <f>SUM(F75:F76)</f>
        <v>9839.24</v>
      </c>
      <c r="G77" s="13">
        <f>SUM(G75:G76)</f>
        <v>6260.67</v>
      </c>
    </row>
    <row r="78" spans="1:10" x14ac:dyDescent="0.2">
      <c r="A78" s="11"/>
      <c r="B78" s="12"/>
      <c r="C78" s="13"/>
      <c r="D78" s="39"/>
      <c r="E78" s="47"/>
      <c r="F78" s="13"/>
      <c r="G78" s="14"/>
    </row>
    <row r="79" spans="1:10" x14ac:dyDescent="0.2">
      <c r="A79" s="9" t="s">
        <v>251</v>
      </c>
      <c r="B79" s="34">
        <v>482.23</v>
      </c>
      <c r="C79" s="36">
        <f>B79*140</f>
        <v>67512.2</v>
      </c>
      <c r="D79" s="40">
        <f>C79*70/100</f>
        <v>47258.54</v>
      </c>
      <c r="E79" s="34">
        <v>144.56730000000002</v>
      </c>
      <c r="F79" s="35">
        <v>12707</v>
      </c>
      <c r="G79" s="35">
        <v>8680.41</v>
      </c>
      <c r="I79" s="35"/>
      <c r="J79" s="60"/>
    </row>
    <row r="80" spans="1:10" x14ac:dyDescent="0.2">
      <c r="A80" s="9" t="s">
        <v>252</v>
      </c>
      <c r="B80" s="10">
        <v>0</v>
      </c>
      <c r="C80" s="36">
        <f>B80*140</f>
        <v>0</v>
      </c>
      <c r="D80" s="40">
        <f>C80*70/100</f>
        <v>0</v>
      </c>
      <c r="E80" s="34">
        <v>50.340000000000011</v>
      </c>
      <c r="F80" s="35">
        <v>3549</v>
      </c>
      <c r="G80" s="35">
        <v>2480.4499999999998</v>
      </c>
      <c r="I80" s="35"/>
      <c r="J80" s="60"/>
    </row>
    <row r="81" spans="1:10" x14ac:dyDescent="0.2">
      <c r="A81" s="9" t="s">
        <v>253</v>
      </c>
      <c r="B81" s="10">
        <v>0</v>
      </c>
      <c r="C81" s="36">
        <v>0</v>
      </c>
      <c r="D81" s="40">
        <v>0</v>
      </c>
      <c r="E81" s="34">
        <v>175.84269999999992</v>
      </c>
      <c r="F81" s="35">
        <v>16087</v>
      </c>
      <c r="G81" s="35">
        <v>11118.31</v>
      </c>
      <c r="I81" s="35"/>
      <c r="J81" s="60"/>
    </row>
    <row r="82" spans="1:10" x14ac:dyDescent="0.2">
      <c r="A82" s="9" t="s">
        <v>254</v>
      </c>
      <c r="B82" s="10">
        <v>0</v>
      </c>
      <c r="C82" s="36">
        <v>0</v>
      </c>
      <c r="D82" s="40">
        <v>0</v>
      </c>
      <c r="E82" s="34">
        <v>48.509799999999998</v>
      </c>
      <c r="F82" s="35">
        <v>3416</v>
      </c>
      <c r="G82" s="35">
        <v>2610.5</v>
      </c>
      <c r="I82" s="35"/>
      <c r="J82" s="60"/>
    </row>
    <row r="83" spans="1:10" x14ac:dyDescent="0.2">
      <c r="A83" s="9" t="s">
        <v>281</v>
      </c>
      <c r="B83" s="10">
        <v>0</v>
      </c>
      <c r="C83" s="36">
        <v>0</v>
      </c>
      <c r="D83" s="40">
        <v>0</v>
      </c>
      <c r="E83" s="34">
        <v>26.555399999999992</v>
      </c>
      <c r="F83" s="35">
        <v>2609</v>
      </c>
      <c r="G83" s="35">
        <v>1817.67</v>
      </c>
      <c r="I83" s="35"/>
      <c r="J83" s="60"/>
    </row>
    <row r="84" spans="1:10" x14ac:dyDescent="0.2">
      <c r="A84" s="11" t="s">
        <v>251</v>
      </c>
      <c r="B84" s="12">
        <f t="shared" ref="B84:F84" si="12">SUM(B79:B83)</f>
        <v>482.23</v>
      </c>
      <c r="C84" s="13">
        <f t="shared" si="12"/>
        <v>67512.2</v>
      </c>
      <c r="D84" s="39">
        <f t="shared" si="12"/>
        <v>47258.54</v>
      </c>
      <c r="E84" s="12">
        <f t="shared" si="12"/>
        <v>445.81519999999989</v>
      </c>
      <c r="F84" s="13">
        <f t="shared" si="12"/>
        <v>38368</v>
      </c>
      <c r="G84" s="13">
        <f>SUM(G79:G83)</f>
        <v>26707.339999999997</v>
      </c>
    </row>
    <row r="85" spans="1:10" x14ac:dyDescent="0.2">
      <c r="A85" s="11"/>
      <c r="B85" s="12"/>
      <c r="C85" s="13"/>
      <c r="D85" s="39"/>
      <c r="E85" s="12"/>
      <c r="F85" s="13"/>
      <c r="G85" s="14"/>
    </row>
    <row r="86" spans="1:10" x14ac:dyDescent="0.2">
      <c r="A86" s="11" t="s">
        <v>296</v>
      </c>
      <c r="B86" s="12">
        <v>0.14000000000000001</v>
      </c>
      <c r="C86" s="13">
        <f>B86*110</f>
        <v>15.400000000000002</v>
      </c>
      <c r="D86" s="39">
        <f>C86*70/100</f>
        <v>10.780000000000003</v>
      </c>
      <c r="E86" s="32">
        <v>0.1419</v>
      </c>
      <c r="F86" s="33">
        <v>10.199999999999999</v>
      </c>
      <c r="G86" s="33">
        <v>7</v>
      </c>
    </row>
    <row r="87" spans="1:10" x14ac:dyDescent="0.2">
      <c r="A87" s="11"/>
      <c r="B87" s="12"/>
      <c r="C87" s="13"/>
      <c r="D87" s="39"/>
      <c r="E87" s="12"/>
      <c r="F87" s="13"/>
      <c r="G87" s="14"/>
    </row>
    <row r="88" spans="1:10" x14ac:dyDescent="0.2">
      <c r="A88" s="9" t="s">
        <v>255</v>
      </c>
      <c r="B88" s="34">
        <v>189.95</v>
      </c>
      <c r="C88" s="36">
        <f>B88*130</f>
        <v>24693.5</v>
      </c>
      <c r="D88" s="40">
        <f>C88*70/100</f>
        <v>17285.45</v>
      </c>
      <c r="E88" s="34">
        <v>53.843899999999984</v>
      </c>
      <c r="F88" s="35">
        <v>4650.7999999999965</v>
      </c>
      <c r="G88" s="35">
        <v>3195.17</v>
      </c>
    </row>
    <row r="89" spans="1:10" x14ac:dyDescent="0.2">
      <c r="A89" s="9" t="s">
        <v>256</v>
      </c>
      <c r="B89" s="10">
        <v>0</v>
      </c>
      <c r="C89" s="36">
        <v>0</v>
      </c>
      <c r="D89" s="40">
        <v>0</v>
      </c>
      <c r="E89" s="34">
        <v>115.61349999999993</v>
      </c>
      <c r="F89" s="35">
        <v>9695.1399999999885</v>
      </c>
      <c r="G89" s="35">
        <v>6729.6</v>
      </c>
    </row>
    <row r="90" spans="1:10" x14ac:dyDescent="0.2">
      <c r="A90" s="9" t="s">
        <v>282</v>
      </c>
      <c r="B90" s="10">
        <v>0</v>
      </c>
      <c r="C90" s="36">
        <v>0</v>
      </c>
      <c r="D90" s="40">
        <v>0</v>
      </c>
      <c r="E90" s="34">
        <v>3.9542000000000002</v>
      </c>
      <c r="F90" s="35">
        <v>416.11</v>
      </c>
      <c r="G90" s="35">
        <v>290.10000000000002</v>
      </c>
    </row>
    <row r="91" spans="1:10" x14ac:dyDescent="0.2">
      <c r="A91" s="11" t="s">
        <v>257</v>
      </c>
      <c r="B91" s="12">
        <f>B88</f>
        <v>189.95</v>
      </c>
      <c r="C91" s="13">
        <f>C88</f>
        <v>24693.5</v>
      </c>
      <c r="D91" s="39">
        <f>D88</f>
        <v>17285.45</v>
      </c>
      <c r="E91" s="12">
        <f>SUM(E88:E90)</f>
        <v>173.41159999999991</v>
      </c>
      <c r="F91" s="13">
        <f>SUM(F88:F90)</f>
        <v>14762.049999999985</v>
      </c>
      <c r="G91" s="13">
        <f>SUM(G88:G90)</f>
        <v>10214.870000000001</v>
      </c>
    </row>
    <row r="92" spans="1:10" x14ac:dyDescent="0.2">
      <c r="A92" s="11"/>
      <c r="B92" s="12"/>
      <c r="C92" s="13"/>
      <c r="D92" s="39"/>
      <c r="E92" s="12"/>
      <c r="F92" s="13"/>
      <c r="G92" s="14"/>
    </row>
    <row r="93" spans="1:10" x14ac:dyDescent="0.2">
      <c r="A93" s="9" t="s">
        <v>297</v>
      </c>
      <c r="B93" s="34">
        <v>8.52</v>
      </c>
      <c r="C93" s="36">
        <f>B93*60</f>
        <v>511.2</v>
      </c>
      <c r="D93" s="40">
        <f>C93*70/100</f>
        <v>357.84</v>
      </c>
      <c r="E93" s="34">
        <v>4.4955999999999996</v>
      </c>
      <c r="F93" s="35">
        <v>205</v>
      </c>
      <c r="G93" s="35">
        <v>139.54</v>
      </c>
      <c r="I93" s="60"/>
    </row>
    <row r="94" spans="1:10" x14ac:dyDescent="0.2">
      <c r="A94" s="9" t="s">
        <v>298</v>
      </c>
      <c r="B94" s="10">
        <v>0</v>
      </c>
      <c r="C94" s="36">
        <v>0</v>
      </c>
      <c r="D94" s="40">
        <v>0</v>
      </c>
      <c r="E94" s="34">
        <v>9.8100000000000007E-2</v>
      </c>
      <c r="F94" s="35">
        <v>4</v>
      </c>
      <c r="G94" s="35">
        <v>2</v>
      </c>
      <c r="I94" s="60"/>
    </row>
    <row r="95" spans="1:10" x14ac:dyDescent="0.2">
      <c r="A95" s="9" t="s">
        <v>299</v>
      </c>
      <c r="B95" s="10">
        <v>0</v>
      </c>
      <c r="C95" s="36">
        <v>0</v>
      </c>
      <c r="D95" s="40">
        <v>0</v>
      </c>
      <c r="E95" s="34">
        <v>1.0589</v>
      </c>
      <c r="F95" s="35">
        <v>29</v>
      </c>
      <c r="G95" s="35">
        <v>12.5</v>
      </c>
      <c r="I95" s="60"/>
    </row>
    <row r="96" spans="1:10" x14ac:dyDescent="0.2">
      <c r="A96" s="11" t="s">
        <v>300</v>
      </c>
      <c r="B96" s="12">
        <f>B93</f>
        <v>8.52</v>
      </c>
      <c r="C96" s="13">
        <f>C93</f>
        <v>511.2</v>
      </c>
      <c r="D96" s="39">
        <f>D93</f>
        <v>357.84</v>
      </c>
      <c r="E96" s="12">
        <f>SUM(E93:E95)</f>
        <v>5.6525999999999996</v>
      </c>
      <c r="F96" s="13">
        <f>SUM(F93:F95)</f>
        <v>238</v>
      </c>
      <c r="G96" s="13">
        <f>SUM(G93:G95)</f>
        <v>154.04</v>
      </c>
    </row>
    <row r="97" spans="1:9" x14ac:dyDescent="0.2">
      <c r="A97" s="11"/>
      <c r="B97" s="12"/>
      <c r="C97" s="13"/>
      <c r="D97" s="39"/>
      <c r="E97" s="12"/>
      <c r="F97" s="13"/>
      <c r="G97" s="14"/>
    </row>
    <row r="98" spans="1:9" x14ac:dyDescent="0.2">
      <c r="A98" s="11" t="s">
        <v>301</v>
      </c>
      <c r="B98" s="32">
        <v>30.62</v>
      </c>
      <c r="C98" s="13">
        <f>B98*140</f>
        <v>4286.8</v>
      </c>
      <c r="D98" s="39">
        <f>C98*70/100</f>
        <v>3000.76</v>
      </c>
      <c r="E98" s="32">
        <v>75.899499999999946</v>
      </c>
      <c r="F98" s="33">
        <v>7230.630000000001</v>
      </c>
      <c r="G98" s="33">
        <v>4952.5200000000004</v>
      </c>
    </row>
    <row r="99" spans="1:9" x14ac:dyDescent="0.2">
      <c r="A99" s="11"/>
      <c r="B99" s="12"/>
      <c r="C99" s="13"/>
      <c r="D99" s="39"/>
      <c r="E99" s="12"/>
      <c r="F99" s="13"/>
      <c r="G99" s="14"/>
    </row>
    <row r="100" spans="1:9" x14ac:dyDescent="0.2">
      <c r="A100" s="11" t="s">
        <v>302</v>
      </c>
      <c r="B100" s="12">
        <v>0.42</v>
      </c>
      <c r="C100" s="13">
        <f>B100*140</f>
        <v>58.8</v>
      </c>
      <c r="D100" s="39">
        <f>C100*70/100</f>
        <v>41.16</v>
      </c>
      <c r="E100" s="32">
        <v>8.5361999999999991</v>
      </c>
      <c r="F100" s="33">
        <v>833.94000000000028</v>
      </c>
      <c r="G100" s="33">
        <v>581.48</v>
      </c>
    </row>
    <row r="101" spans="1:9" x14ac:dyDescent="0.2">
      <c r="A101" s="11"/>
      <c r="B101" s="12"/>
      <c r="C101" s="13"/>
      <c r="D101" s="39"/>
      <c r="E101" s="32"/>
      <c r="F101" s="33"/>
      <c r="G101" s="18"/>
    </row>
    <row r="102" spans="1:9" x14ac:dyDescent="0.2">
      <c r="A102" s="9" t="s">
        <v>417</v>
      </c>
      <c r="B102" s="10">
        <v>0</v>
      </c>
      <c r="C102" s="36">
        <v>0</v>
      </c>
      <c r="D102" s="40">
        <v>0</v>
      </c>
      <c r="E102" s="34">
        <v>0.34670000000000001</v>
      </c>
      <c r="F102" s="35">
        <v>28</v>
      </c>
      <c r="G102" s="35">
        <v>19.7</v>
      </c>
      <c r="I102" s="60"/>
    </row>
    <row r="103" spans="1:9" x14ac:dyDescent="0.2">
      <c r="A103" s="9" t="s">
        <v>320</v>
      </c>
      <c r="B103" s="10">
        <v>0</v>
      </c>
      <c r="C103" s="36">
        <v>0</v>
      </c>
      <c r="D103" s="40">
        <v>0</v>
      </c>
      <c r="E103" s="34">
        <v>0.33179999999999998</v>
      </c>
      <c r="F103" s="35">
        <v>28</v>
      </c>
      <c r="G103" s="35">
        <v>19.100000000000001</v>
      </c>
      <c r="I103" s="60"/>
    </row>
    <row r="104" spans="1:9" x14ac:dyDescent="0.2">
      <c r="A104" s="11" t="s">
        <v>417</v>
      </c>
      <c r="B104" s="32">
        <f t="shared" ref="B104" si="13">SUM(B102:B103)</f>
        <v>0</v>
      </c>
      <c r="C104" s="33">
        <f t="shared" ref="C104" si="14">SUM(C102:C103)</f>
        <v>0</v>
      </c>
      <c r="D104" s="39">
        <f t="shared" ref="D104" si="15">SUM(D102:D103)</f>
        <v>0</v>
      </c>
      <c r="E104" s="32">
        <f t="shared" ref="E104:G104" si="16">SUM(E102:E103)</f>
        <v>0.67849999999999999</v>
      </c>
      <c r="F104" s="33">
        <f t="shared" si="16"/>
        <v>56</v>
      </c>
      <c r="G104" s="33">
        <f t="shared" si="16"/>
        <v>38.799999999999997</v>
      </c>
    </row>
    <row r="105" spans="1:9" x14ac:dyDescent="0.2">
      <c r="A105" s="11"/>
      <c r="B105" s="12"/>
      <c r="C105" s="13"/>
      <c r="D105" s="39"/>
      <c r="E105" s="12"/>
      <c r="F105" s="13"/>
      <c r="G105" s="14"/>
    </row>
    <row r="106" spans="1:9" x14ac:dyDescent="0.2">
      <c r="A106" s="9" t="s">
        <v>303</v>
      </c>
      <c r="B106" s="34">
        <v>145.02000000000001</v>
      </c>
      <c r="C106" s="36">
        <f>B106*125</f>
        <v>18127.5</v>
      </c>
      <c r="D106" s="40">
        <f>C106*70/100</f>
        <v>12689.25</v>
      </c>
      <c r="E106" s="34">
        <v>6.0616999999999992</v>
      </c>
      <c r="F106" s="35">
        <v>577</v>
      </c>
      <c r="G106" s="35">
        <v>388</v>
      </c>
      <c r="I106" s="60"/>
    </row>
    <row r="107" spans="1:9" x14ac:dyDescent="0.2">
      <c r="A107" s="9" t="s">
        <v>304</v>
      </c>
      <c r="B107" s="10">
        <v>37.950000000000003</v>
      </c>
      <c r="C107" s="36">
        <f>B107*125</f>
        <v>4743.75</v>
      </c>
      <c r="D107" s="40">
        <f>C107*70/100</f>
        <v>3320.625</v>
      </c>
      <c r="E107" s="34">
        <v>28.191400000000002</v>
      </c>
      <c r="F107" s="35">
        <v>1823</v>
      </c>
      <c r="G107" s="35">
        <v>1275</v>
      </c>
      <c r="I107" s="60"/>
    </row>
    <row r="108" spans="1:9" x14ac:dyDescent="0.2">
      <c r="A108" s="9" t="s">
        <v>305</v>
      </c>
      <c r="B108" s="10">
        <v>0</v>
      </c>
      <c r="C108" s="36">
        <v>0</v>
      </c>
      <c r="D108" s="40">
        <v>0</v>
      </c>
      <c r="E108" s="34">
        <v>3.4723999999999999</v>
      </c>
      <c r="F108" s="35">
        <v>241</v>
      </c>
      <c r="G108" s="35">
        <v>168</v>
      </c>
      <c r="I108" s="60"/>
    </row>
    <row r="109" spans="1:9" x14ac:dyDescent="0.2">
      <c r="A109" s="11" t="s">
        <v>303</v>
      </c>
      <c r="B109" s="12">
        <f>SUM(B106:B107)</f>
        <v>182.97000000000003</v>
      </c>
      <c r="C109" s="13">
        <f>SUM(C106:C107)</f>
        <v>22871.25</v>
      </c>
      <c r="D109" s="39">
        <f>SUM(D106:D107)</f>
        <v>16009.875</v>
      </c>
      <c r="E109" s="12">
        <f>SUM(E106:E108)</f>
        <v>37.725500000000004</v>
      </c>
      <c r="F109" s="33">
        <f t="shared" ref="F109" si="17">SUM(F106:F108)</f>
        <v>2641</v>
      </c>
      <c r="G109" s="33">
        <f>SUM(G106:G108)</f>
        <v>1831</v>
      </c>
    </row>
    <row r="110" spans="1:9" x14ac:dyDescent="0.2">
      <c r="A110" s="11"/>
      <c r="B110" s="12"/>
      <c r="C110" s="13"/>
      <c r="D110" s="39"/>
      <c r="E110" s="12"/>
      <c r="F110" s="13"/>
      <c r="G110" s="14"/>
    </row>
    <row r="111" spans="1:9" x14ac:dyDescent="0.2">
      <c r="A111" s="9" t="s">
        <v>306</v>
      </c>
      <c r="B111" s="10">
        <v>28.84</v>
      </c>
      <c r="C111" s="36">
        <f>B111*125</f>
        <v>3605</v>
      </c>
      <c r="D111" s="40">
        <f>C111*70/100</f>
        <v>2523.5</v>
      </c>
      <c r="E111" s="10">
        <v>0</v>
      </c>
      <c r="F111" s="36">
        <v>0</v>
      </c>
      <c r="G111" s="36">
        <v>0</v>
      </c>
    </row>
    <row r="112" spans="1:9" x14ac:dyDescent="0.2">
      <c r="A112" s="9" t="s">
        <v>307</v>
      </c>
      <c r="B112" s="10">
        <v>1.97</v>
      </c>
      <c r="C112" s="36">
        <f>B112*125</f>
        <v>246.25</v>
      </c>
      <c r="D112" s="40">
        <f>C112*70/100</f>
        <v>172.375</v>
      </c>
      <c r="E112" s="34">
        <v>0</v>
      </c>
      <c r="F112" s="35">
        <v>0</v>
      </c>
      <c r="G112" s="36">
        <v>0</v>
      </c>
    </row>
    <row r="113" spans="1:7" x14ac:dyDescent="0.2">
      <c r="A113" s="11" t="s">
        <v>306</v>
      </c>
      <c r="B113" s="12">
        <f>SUM(B111:B112)</f>
        <v>30.81</v>
      </c>
      <c r="C113" s="13">
        <f>SUM(C111:C112)</f>
        <v>3851.25</v>
      </c>
      <c r="D113" s="39">
        <f>SUM(D111:D112)</f>
        <v>2695.875</v>
      </c>
      <c r="E113" s="12">
        <f>SUM(E111:E112)</f>
        <v>0</v>
      </c>
      <c r="F113" s="13">
        <f t="shared" ref="F113" si="18">SUM(F111:F112)</f>
        <v>0</v>
      </c>
      <c r="G113" s="13">
        <v>0</v>
      </c>
    </row>
    <row r="114" spans="1:7" x14ac:dyDescent="0.2">
      <c r="A114" s="11"/>
      <c r="B114" s="12"/>
      <c r="C114" s="13"/>
      <c r="D114" s="39"/>
      <c r="E114" s="12"/>
      <c r="F114" s="13"/>
      <c r="G114" s="14"/>
    </row>
    <row r="115" spans="1:7" x14ac:dyDescent="0.2">
      <c r="A115" s="9" t="s">
        <v>308</v>
      </c>
      <c r="B115" s="10">
        <v>19.72</v>
      </c>
      <c r="C115" s="36">
        <f>B115*125</f>
        <v>2465</v>
      </c>
      <c r="D115" s="40">
        <f>C115*70/100</f>
        <v>1725.5</v>
      </c>
      <c r="E115" s="34">
        <v>1.7350999999999999</v>
      </c>
      <c r="F115" s="35">
        <v>190.31</v>
      </c>
      <c r="G115" s="35">
        <v>133.1</v>
      </c>
    </row>
    <row r="116" spans="1:7" x14ac:dyDescent="0.2">
      <c r="A116" s="9" t="s">
        <v>309</v>
      </c>
      <c r="B116" s="10">
        <v>0.63</v>
      </c>
      <c r="C116" s="36">
        <f>B116*125</f>
        <v>78.75</v>
      </c>
      <c r="D116" s="40">
        <f>C116*70/100</f>
        <v>55.125</v>
      </c>
      <c r="E116" s="34">
        <v>0</v>
      </c>
      <c r="F116" s="35">
        <v>0</v>
      </c>
      <c r="G116" s="35">
        <v>0</v>
      </c>
    </row>
    <row r="117" spans="1:7" x14ac:dyDescent="0.2">
      <c r="A117" s="11" t="s">
        <v>308</v>
      </c>
      <c r="B117" s="12">
        <f>SUM(B115:B116)</f>
        <v>20.349999999999998</v>
      </c>
      <c r="C117" s="13">
        <f>SUM(C115:C116)</f>
        <v>2543.75</v>
      </c>
      <c r="D117" s="39">
        <f>SUM(D115:D116)</f>
        <v>1780.625</v>
      </c>
      <c r="E117" s="12">
        <f>SUM(E115:E116)</f>
        <v>1.7350999999999999</v>
      </c>
      <c r="F117" s="13">
        <f t="shared" ref="F117" si="19">SUM(F115:F116)</f>
        <v>190.31</v>
      </c>
      <c r="G117" s="13">
        <f>SUM(G115:G116)</f>
        <v>133.1</v>
      </c>
    </row>
    <row r="118" spans="1:7" x14ac:dyDescent="0.2">
      <c r="A118" s="11"/>
      <c r="B118" s="12"/>
      <c r="C118" s="13"/>
      <c r="D118" s="39"/>
      <c r="E118" s="12"/>
      <c r="F118" s="13"/>
      <c r="G118" s="14"/>
    </row>
    <row r="119" spans="1:7" x14ac:dyDescent="0.2">
      <c r="A119" s="9" t="s">
        <v>310</v>
      </c>
      <c r="B119" s="10">
        <v>133.4</v>
      </c>
      <c r="C119" s="36">
        <f>B119*125</f>
        <v>16675</v>
      </c>
      <c r="D119" s="40">
        <f>C119*70/100</f>
        <v>11672.5</v>
      </c>
      <c r="E119" s="34">
        <v>0.2928</v>
      </c>
      <c r="F119" s="35">
        <v>34.200000000000003</v>
      </c>
      <c r="G119" s="35">
        <v>23</v>
      </c>
    </row>
    <row r="120" spans="1:7" x14ac:dyDescent="0.2">
      <c r="A120" s="9" t="s">
        <v>311</v>
      </c>
      <c r="B120" s="10">
        <v>10.76</v>
      </c>
      <c r="C120" s="36">
        <f>B120*125</f>
        <v>1345</v>
      </c>
      <c r="D120" s="40">
        <f>C120*70/100</f>
        <v>941.5</v>
      </c>
      <c r="E120" s="34">
        <v>0</v>
      </c>
      <c r="F120" s="35">
        <v>0</v>
      </c>
      <c r="G120" s="35">
        <v>0</v>
      </c>
    </row>
    <row r="121" spans="1:7" x14ac:dyDescent="0.2">
      <c r="A121" s="11" t="s">
        <v>310</v>
      </c>
      <c r="B121" s="12">
        <f>SUM(B119:B120)</f>
        <v>144.16</v>
      </c>
      <c r="C121" s="13">
        <f>SUM(C119:C120)</f>
        <v>18020</v>
      </c>
      <c r="D121" s="39">
        <f>SUM(D119:D120)</f>
        <v>12614</v>
      </c>
      <c r="E121" s="12">
        <f t="shared" ref="E121:F121" si="20">SUM(E119:E120)</f>
        <v>0.2928</v>
      </c>
      <c r="F121" s="13">
        <f t="shared" si="20"/>
        <v>34.200000000000003</v>
      </c>
      <c r="G121" s="13">
        <f>SUM(G119:G120)</f>
        <v>23</v>
      </c>
    </row>
    <row r="122" spans="1:7" x14ac:dyDescent="0.2">
      <c r="A122" s="11"/>
      <c r="B122" s="12"/>
      <c r="C122" s="13"/>
      <c r="D122" s="39"/>
      <c r="E122" s="12"/>
      <c r="F122" s="13"/>
      <c r="G122" s="14"/>
    </row>
    <row r="123" spans="1:7" x14ac:dyDescent="0.2">
      <c r="A123" s="9" t="s">
        <v>312</v>
      </c>
      <c r="B123" s="10">
        <v>160.86000000000001</v>
      </c>
      <c r="C123" s="36">
        <f>B123*125</f>
        <v>20107.5</v>
      </c>
      <c r="D123" s="40">
        <f>C123*70/100</f>
        <v>14075.25</v>
      </c>
      <c r="E123" s="34">
        <v>20.059900000000003</v>
      </c>
      <c r="F123" s="35">
        <v>1182.3100000000002</v>
      </c>
      <c r="G123" s="35">
        <v>817.47</v>
      </c>
    </row>
    <row r="124" spans="1:7" x14ac:dyDescent="0.2">
      <c r="A124" s="9" t="s">
        <v>313</v>
      </c>
      <c r="B124" s="10">
        <v>75.69</v>
      </c>
      <c r="C124" s="36">
        <f>B124*125</f>
        <v>9461.25</v>
      </c>
      <c r="D124" s="40">
        <f>C124*70/100</f>
        <v>6622.875</v>
      </c>
      <c r="E124" s="34">
        <v>52.676399999999994</v>
      </c>
      <c r="F124" s="35">
        <v>3478.3199999999988</v>
      </c>
      <c r="G124" s="35">
        <v>2431.6999999999998</v>
      </c>
    </row>
    <row r="125" spans="1:7" x14ac:dyDescent="0.2">
      <c r="A125" s="9" t="s">
        <v>314</v>
      </c>
      <c r="B125" s="10">
        <v>0</v>
      </c>
      <c r="C125" s="36">
        <v>0</v>
      </c>
      <c r="D125" s="40">
        <v>0</v>
      </c>
      <c r="E125" s="34">
        <v>1.0427999999999999</v>
      </c>
      <c r="F125" s="35">
        <v>40.82</v>
      </c>
      <c r="G125" s="35">
        <v>28</v>
      </c>
    </row>
    <row r="126" spans="1:7" x14ac:dyDescent="0.2">
      <c r="A126" s="9" t="s">
        <v>315</v>
      </c>
      <c r="B126" s="10">
        <v>0</v>
      </c>
      <c r="C126" s="36">
        <v>0</v>
      </c>
      <c r="D126" s="40">
        <v>0</v>
      </c>
      <c r="E126" s="34">
        <v>0.61650000000000005</v>
      </c>
      <c r="F126" s="35">
        <v>65.599999999999994</v>
      </c>
      <c r="G126" s="35">
        <v>45</v>
      </c>
    </row>
    <row r="127" spans="1:7" x14ac:dyDescent="0.2">
      <c r="A127" s="11" t="s">
        <v>312</v>
      </c>
      <c r="B127" s="12">
        <f>SUM(B123:B125)</f>
        <v>236.55</v>
      </c>
      <c r="C127" s="13">
        <f>SUM(C123:C125)</f>
        <v>29568.75</v>
      </c>
      <c r="D127" s="39">
        <f>SUM(D123:D125)</f>
        <v>20698.125</v>
      </c>
      <c r="E127" s="12">
        <f>SUM(E123:E126)</f>
        <v>74.395600000000002</v>
      </c>
      <c r="F127" s="13">
        <f>SUM(F123:F126)</f>
        <v>4767.0499999999993</v>
      </c>
      <c r="G127" s="13">
        <f>SUM(G123:G126)</f>
        <v>3322.17</v>
      </c>
    </row>
    <row r="128" spans="1:7" x14ac:dyDescent="0.2">
      <c r="A128" s="11"/>
      <c r="B128" s="12"/>
      <c r="C128" s="13"/>
      <c r="D128" s="39"/>
      <c r="E128" s="12"/>
      <c r="F128" s="13"/>
      <c r="G128" s="14"/>
    </row>
    <row r="129" spans="1:9" x14ac:dyDescent="0.2">
      <c r="A129" s="11" t="s">
        <v>316</v>
      </c>
      <c r="B129" s="12">
        <v>0.04</v>
      </c>
      <c r="C129" s="13">
        <f>B129*125</f>
        <v>5</v>
      </c>
      <c r="D129" s="39">
        <f>C129*70/100</f>
        <v>3.5</v>
      </c>
      <c r="E129" s="12">
        <v>0</v>
      </c>
      <c r="F129" s="13">
        <v>0</v>
      </c>
      <c r="G129" s="13">
        <v>0</v>
      </c>
    </row>
    <row r="130" spans="1:9" x14ac:dyDescent="0.2">
      <c r="A130" s="11"/>
      <c r="B130" s="12"/>
      <c r="C130" s="13"/>
      <c r="D130" s="39"/>
      <c r="E130" s="12"/>
      <c r="F130" s="13"/>
      <c r="G130" s="14"/>
    </row>
    <row r="131" spans="1:9" x14ac:dyDescent="0.2">
      <c r="A131" s="9" t="s">
        <v>317</v>
      </c>
      <c r="B131" s="34">
        <v>262.45</v>
      </c>
      <c r="C131" s="36">
        <f>B131*125</f>
        <v>32806.25</v>
      </c>
      <c r="D131" s="40">
        <f>C131*70/100</f>
        <v>22964.375</v>
      </c>
      <c r="E131" s="34">
        <v>28.338199999999997</v>
      </c>
      <c r="F131" s="35">
        <v>2428</v>
      </c>
      <c r="G131" s="35">
        <v>1682</v>
      </c>
      <c r="I131" s="60"/>
    </row>
    <row r="132" spans="1:9" x14ac:dyDescent="0.2">
      <c r="A132" s="9" t="s">
        <v>318</v>
      </c>
      <c r="B132" s="10">
        <v>52.22</v>
      </c>
      <c r="C132" s="36">
        <f>B132*125</f>
        <v>6527.5</v>
      </c>
      <c r="D132" s="40">
        <f>C132*70/100</f>
        <v>4569.25</v>
      </c>
      <c r="E132" s="34">
        <v>24.452299999999997</v>
      </c>
      <c r="F132" s="35">
        <v>1923</v>
      </c>
      <c r="G132" s="35">
        <v>1342</v>
      </c>
      <c r="I132" s="60"/>
    </row>
    <row r="133" spans="1:9" x14ac:dyDescent="0.2">
      <c r="A133" s="9" t="s">
        <v>319</v>
      </c>
      <c r="B133" s="10">
        <v>0</v>
      </c>
      <c r="C133" s="36">
        <v>0</v>
      </c>
      <c r="D133" s="40">
        <v>0</v>
      </c>
      <c r="E133" s="34">
        <v>26.317299999999999</v>
      </c>
      <c r="F133" s="35">
        <v>1850</v>
      </c>
      <c r="G133" s="35">
        <v>1294.2</v>
      </c>
      <c r="I133" s="60"/>
    </row>
    <row r="134" spans="1:9" x14ac:dyDescent="0.2">
      <c r="A134" s="11" t="s">
        <v>317</v>
      </c>
      <c r="B134" s="12">
        <f>SUM(B131:B132)</f>
        <v>314.66999999999996</v>
      </c>
      <c r="C134" s="13">
        <f>SUM(C131:C132)</f>
        <v>39333.75</v>
      </c>
      <c r="D134" s="39">
        <f>SUM(D131:D132)</f>
        <v>27533.625</v>
      </c>
      <c r="E134" s="12">
        <f>SUM(E131:E133)</f>
        <v>79.107799999999997</v>
      </c>
      <c r="F134" s="13">
        <f>SUM(F131:F133)</f>
        <v>6201</v>
      </c>
      <c r="G134" s="13">
        <f>SUM(G131:G133)</f>
        <v>4318.2</v>
      </c>
    </row>
    <row r="135" spans="1:9" x14ac:dyDescent="0.2">
      <c r="A135" s="11"/>
      <c r="B135" s="12"/>
      <c r="C135" s="13"/>
      <c r="D135" s="39"/>
      <c r="E135" s="12"/>
      <c r="F135" s="13"/>
      <c r="G135" s="14"/>
    </row>
    <row r="136" spans="1:9" x14ac:dyDescent="0.2">
      <c r="A136" s="11" t="s">
        <v>321</v>
      </c>
      <c r="B136" s="12">
        <v>66.64</v>
      </c>
      <c r="C136" s="13">
        <f>B136*100</f>
        <v>6664</v>
      </c>
      <c r="D136" s="39">
        <f>C136*70/100</f>
        <v>4664.8</v>
      </c>
      <c r="E136" s="12">
        <v>46.632399999999997</v>
      </c>
      <c r="F136" s="13">
        <v>2688.3300000000004</v>
      </c>
      <c r="G136" s="13">
        <v>1877.46</v>
      </c>
    </row>
    <row r="137" spans="1:9" x14ac:dyDescent="0.2">
      <c r="A137" s="11"/>
      <c r="B137" s="12"/>
      <c r="C137" s="13"/>
      <c r="D137" s="39"/>
      <c r="E137" s="12"/>
      <c r="F137" s="13"/>
      <c r="G137" s="14"/>
    </row>
    <row r="138" spans="1:9" x14ac:dyDescent="0.2">
      <c r="A138" s="9" t="s">
        <v>322</v>
      </c>
      <c r="B138" s="10">
        <v>86.14</v>
      </c>
      <c r="C138" s="36">
        <f>B138*110</f>
        <v>9475.4</v>
      </c>
      <c r="D138" s="40">
        <f>C138*70/100</f>
        <v>6632.78</v>
      </c>
      <c r="E138" s="34">
        <v>67.482799999999997</v>
      </c>
      <c r="F138" s="35">
        <v>6041.16</v>
      </c>
      <c r="G138" s="35">
        <v>4208.3100000000004</v>
      </c>
    </row>
    <row r="139" spans="1:9" x14ac:dyDescent="0.2">
      <c r="A139" s="9" t="s">
        <v>323</v>
      </c>
      <c r="B139" s="10">
        <v>0</v>
      </c>
      <c r="C139" s="36">
        <v>0</v>
      </c>
      <c r="D139" s="40">
        <v>0</v>
      </c>
      <c r="E139" s="34">
        <v>1.5118</v>
      </c>
      <c r="F139" s="35">
        <v>73.86</v>
      </c>
      <c r="G139" s="35">
        <v>29.5</v>
      </c>
    </row>
    <row r="140" spans="1:9" x14ac:dyDescent="0.2">
      <c r="A140" s="9" t="s">
        <v>324</v>
      </c>
      <c r="B140" s="10">
        <v>0</v>
      </c>
      <c r="C140" s="36">
        <v>0</v>
      </c>
      <c r="D140" s="40">
        <v>0</v>
      </c>
      <c r="E140" s="34">
        <v>1.0449999999999999</v>
      </c>
      <c r="F140" s="35">
        <v>70.36</v>
      </c>
      <c r="G140" s="35">
        <v>49.25</v>
      </c>
    </row>
    <row r="141" spans="1:9" x14ac:dyDescent="0.2">
      <c r="A141" s="11" t="s">
        <v>325</v>
      </c>
      <c r="B141" s="12">
        <f>B138</f>
        <v>86.14</v>
      </c>
      <c r="C141" s="13">
        <f>C138</f>
        <v>9475.4</v>
      </c>
      <c r="D141" s="39">
        <f>D138</f>
        <v>6632.78</v>
      </c>
      <c r="E141" s="12">
        <f>SUM(E138:E140)</f>
        <v>70.039599999999993</v>
      </c>
      <c r="F141" s="13">
        <f t="shared" ref="F141" si="21">SUM(F138:F140)</f>
        <v>6185.3799999999992</v>
      </c>
      <c r="G141" s="13">
        <f>SUM(G138:G140)</f>
        <v>4287.0600000000004</v>
      </c>
    </row>
    <row r="142" spans="1:9" x14ac:dyDescent="0.2">
      <c r="A142" s="11"/>
      <c r="B142" s="12"/>
      <c r="C142" s="13"/>
      <c r="D142" s="39"/>
      <c r="E142" s="12"/>
      <c r="F142" s="13"/>
      <c r="G142" s="14"/>
    </row>
    <row r="143" spans="1:9" x14ac:dyDescent="0.2">
      <c r="A143" s="11" t="s">
        <v>326</v>
      </c>
      <c r="B143" s="12">
        <v>12.17</v>
      </c>
      <c r="C143" s="13">
        <f>B143*125</f>
        <v>1521.25</v>
      </c>
      <c r="D143" s="39">
        <f>C143*70/100</f>
        <v>1064.875</v>
      </c>
      <c r="E143" s="32">
        <v>0</v>
      </c>
      <c r="F143" s="33">
        <v>0</v>
      </c>
      <c r="G143" s="33">
        <v>0</v>
      </c>
    </row>
    <row r="144" spans="1:9" x14ac:dyDescent="0.2">
      <c r="A144" s="11"/>
      <c r="B144" s="12"/>
      <c r="C144" s="13"/>
      <c r="D144" s="39"/>
      <c r="E144" s="12"/>
      <c r="F144" s="13"/>
      <c r="G144" s="14"/>
    </row>
    <row r="145" spans="1:9" x14ac:dyDescent="0.2">
      <c r="A145" s="11" t="s">
        <v>327</v>
      </c>
      <c r="B145" s="12">
        <v>75.33</v>
      </c>
      <c r="C145" s="13">
        <f>B145*130</f>
        <v>9792.9</v>
      </c>
      <c r="D145" s="39">
        <f>C145*70/100</f>
        <v>6855.03</v>
      </c>
      <c r="E145" s="32">
        <v>59.93539999999998</v>
      </c>
      <c r="F145" s="33">
        <v>5751.9900000000007</v>
      </c>
      <c r="G145" s="33">
        <v>4014.12</v>
      </c>
    </row>
    <row r="146" spans="1:9" x14ac:dyDescent="0.2">
      <c r="A146" s="11"/>
      <c r="B146" s="12"/>
      <c r="C146" s="13"/>
      <c r="D146" s="39"/>
      <c r="E146" s="12"/>
      <c r="F146" s="13"/>
      <c r="G146" s="14"/>
    </row>
    <row r="147" spans="1:9" x14ac:dyDescent="0.2">
      <c r="A147" s="9" t="s">
        <v>328</v>
      </c>
      <c r="B147" s="10">
        <v>33.119999999999997</v>
      </c>
      <c r="C147" s="36">
        <f>B147*100</f>
        <v>3311.9999999999995</v>
      </c>
      <c r="D147" s="40">
        <f>C147*70/100</f>
        <v>2318.3999999999996</v>
      </c>
      <c r="E147" s="34">
        <v>20.803600000000003</v>
      </c>
      <c r="F147" s="35">
        <v>1475</v>
      </c>
      <c r="G147" s="35">
        <v>1024.25</v>
      </c>
      <c r="I147" s="60"/>
    </row>
    <row r="148" spans="1:9" x14ac:dyDescent="0.2">
      <c r="A148" s="9" t="s">
        <v>329</v>
      </c>
      <c r="B148" s="10">
        <v>0</v>
      </c>
      <c r="C148" s="36">
        <v>0</v>
      </c>
      <c r="D148" s="40">
        <v>0</v>
      </c>
      <c r="E148" s="34">
        <v>0.31180000000000002</v>
      </c>
      <c r="F148" s="35">
        <v>11</v>
      </c>
      <c r="G148" s="35">
        <v>4</v>
      </c>
      <c r="I148" s="60"/>
    </row>
    <row r="149" spans="1:9" x14ac:dyDescent="0.2">
      <c r="A149" s="11" t="s">
        <v>328</v>
      </c>
      <c r="B149" s="12">
        <f>SUM(B147:B147)</f>
        <v>33.119999999999997</v>
      </c>
      <c r="C149" s="13">
        <f>SUM(C147:C147)</f>
        <v>3311.9999999999995</v>
      </c>
      <c r="D149" s="39">
        <f>SUM(D147:D147)</f>
        <v>2318.3999999999996</v>
      </c>
      <c r="E149" s="12">
        <f>SUM(E147:E148)</f>
        <v>21.115400000000005</v>
      </c>
      <c r="F149" s="13">
        <f>SUM(F147:F148)</f>
        <v>1486</v>
      </c>
      <c r="G149" s="13">
        <f>SUM(G147:G148)</f>
        <v>1028.25</v>
      </c>
    </row>
    <row r="150" spans="1:9" x14ac:dyDescent="0.2">
      <c r="A150" s="11"/>
      <c r="B150" s="12"/>
      <c r="C150" s="13"/>
      <c r="D150" s="39"/>
      <c r="E150" s="12"/>
      <c r="F150" s="13"/>
      <c r="G150" s="14"/>
    </row>
    <row r="151" spans="1:9" x14ac:dyDescent="0.2">
      <c r="A151" s="11" t="s">
        <v>330</v>
      </c>
      <c r="B151" s="12">
        <v>24.33</v>
      </c>
      <c r="C151" s="13">
        <f>B151*100</f>
        <v>2433</v>
      </c>
      <c r="D151" s="39">
        <f>C151*70/100</f>
        <v>1703.1</v>
      </c>
      <c r="E151" s="32">
        <v>14.820400000000006</v>
      </c>
      <c r="F151" s="33">
        <v>1020.2599999999999</v>
      </c>
      <c r="G151" s="33">
        <v>707.96</v>
      </c>
    </row>
    <row r="152" spans="1:9" x14ac:dyDescent="0.2">
      <c r="A152" s="11"/>
      <c r="B152" s="12"/>
      <c r="C152" s="13"/>
      <c r="D152" s="39"/>
      <c r="E152" s="12"/>
      <c r="F152" s="13"/>
      <c r="G152" s="14"/>
    </row>
    <row r="153" spans="1:9" x14ac:dyDescent="0.2">
      <c r="A153" s="9" t="s">
        <v>331</v>
      </c>
      <c r="B153" s="10">
        <v>68.72</v>
      </c>
      <c r="C153" s="36">
        <f>B153*125</f>
        <v>8590</v>
      </c>
      <c r="D153" s="40">
        <f>C153*70/100</f>
        <v>6013</v>
      </c>
      <c r="E153" s="34">
        <v>61.761399999999981</v>
      </c>
      <c r="F153" s="35">
        <v>5431.3200000000006</v>
      </c>
      <c r="G153" s="35">
        <v>3723.78</v>
      </c>
    </row>
    <row r="154" spans="1:9" x14ac:dyDescent="0.2">
      <c r="A154" s="9" t="s">
        <v>332</v>
      </c>
      <c r="B154" s="10">
        <v>0</v>
      </c>
      <c r="C154" s="36">
        <v>0</v>
      </c>
      <c r="D154" s="40">
        <v>0</v>
      </c>
      <c r="E154" s="34">
        <v>0.83820000000000006</v>
      </c>
      <c r="F154" s="35">
        <v>35.769999999999996</v>
      </c>
      <c r="G154" s="35">
        <v>84.09</v>
      </c>
    </row>
    <row r="155" spans="1:9" x14ac:dyDescent="0.2">
      <c r="A155" s="11" t="s">
        <v>331</v>
      </c>
      <c r="B155" s="12">
        <f t="shared" ref="B155:D155" si="22">SUM(B153:B154)</f>
        <v>68.72</v>
      </c>
      <c r="C155" s="13">
        <f t="shared" si="22"/>
        <v>8590</v>
      </c>
      <c r="D155" s="39">
        <f t="shared" si="22"/>
        <v>6013</v>
      </c>
      <c r="E155" s="12">
        <f>SUM(E153:E154)</f>
        <v>62.599599999999981</v>
      </c>
      <c r="F155" s="33">
        <f t="shared" ref="F155" si="23">SUM(F153:F154)</f>
        <v>5467.0900000000011</v>
      </c>
      <c r="G155" s="33">
        <f>SUM(G153:G154)</f>
        <v>3807.8700000000003</v>
      </c>
    </row>
    <row r="156" spans="1:9" x14ac:dyDescent="0.2">
      <c r="A156" s="11"/>
      <c r="B156" s="12"/>
      <c r="C156" s="13"/>
      <c r="D156" s="39"/>
      <c r="E156" s="12"/>
      <c r="F156" s="13"/>
      <c r="G156" s="14"/>
    </row>
    <row r="157" spans="1:9" x14ac:dyDescent="0.2">
      <c r="A157" s="9" t="s">
        <v>333</v>
      </c>
      <c r="B157" s="10">
        <v>26.48</v>
      </c>
      <c r="C157" s="36">
        <f>B157*120</f>
        <v>3177.6</v>
      </c>
      <c r="D157" s="40">
        <f>C157*70/100</f>
        <v>2224.3200000000002</v>
      </c>
      <c r="E157" s="10">
        <v>24.621399999999998</v>
      </c>
      <c r="F157" s="36">
        <v>2254.3399999999997</v>
      </c>
      <c r="G157" s="36">
        <v>1565.89</v>
      </c>
    </row>
    <row r="158" spans="1:9" x14ac:dyDescent="0.2">
      <c r="A158" s="9" t="s">
        <v>334</v>
      </c>
      <c r="B158" s="10">
        <v>0</v>
      </c>
      <c r="C158" s="36">
        <v>0</v>
      </c>
      <c r="D158" s="40">
        <v>0</v>
      </c>
      <c r="E158" s="10">
        <v>0.88049999999999995</v>
      </c>
      <c r="F158" s="36">
        <v>73</v>
      </c>
      <c r="G158" s="36">
        <v>51</v>
      </c>
    </row>
    <row r="159" spans="1:9" x14ac:dyDescent="0.2">
      <c r="A159" s="11" t="s">
        <v>333</v>
      </c>
      <c r="B159" s="12">
        <f t="shared" ref="B159:F159" si="24">SUM(B157:B158)</f>
        <v>26.48</v>
      </c>
      <c r="C159" s="13">
        <f t="shared" si="24"/>
        <v>3177.6</v>
      </c>
      <c r="D159" s="39">
        <f t="shared" si="24"/>
        <v>2224.3200000000002</v>
      </c>
      <c r="E159" s="32">
        <f t="shared" si="24"/>
        <v>25.501899999999999</v>
      </c>
      <c r="F159" s="33">
        <f t="shared" si="24"/>
        <v>2327.3399999999997</v>
      </c>
      <c r="G159" s="33">
        <f>SUM(G157:G158)</f>
        <v>1616.89</v>
      </c>
    </row>
    <row r="160" spans="1:9" x14ac:dyDescent="0.2">
      <c r="A160" s="11"/>
      <c r="B160" s="12"/>
      <c r="C160" s="13"/>
      <c r="D160" s="39"/>
      <c r="E160" s="12"/>
      <c r="F160" s="13"/>
      <c r="G160" s="14"/>
    </row>
    <row r="161" spans="1:7" x14ac:dyDescent="0.2">
      <c r="A161" s="9" t="s">
        <v>335</v>
      </c>
      <c r="B161" s="10">
        <v>1.44</v>
      </c>
      <c r="C161" s="36">
        <f>B161*120</f>
        <v>172.79999999999998</v>
      </c>
      <c r="D161" s="40">
        <f>C161*70/100</f>
        <v>120.95999999999998</v>
      </c>
      <c r="E161" s="10">
        <v>0.32130000000000003</v>
      </c>
      <c r="F161" s="36">
        <v>27.1</v>
      </c>
      <c r="G161" s="35">
        <v>18.38</v>
      </c>
    </row>
    <row r="162" spans="1:7" x14ac:dyDescent="0.2">
      <c r="A162" s="9" t="s">
        <v>336</v>
      </c>
      <c r="B162" s="10">
        <v>0</v>
      </c>
      <c r="C162" s="36">
        <v>0</v>
      </c>
      <c r="D162" s="40">
        <v>0</v>
      </c>
      <c r="E162" s="34">
        <v>1.03</v>
      </c>
      <c r="F162" s="35">
        <v>39.5</v>
      </c>
      <c r="G162" s="38">
        <v>27.5</v>
      </c>
    </row>
    <row r="163" spans="1:7" x14ac:dyDescent="0.2">
      <c r="A163" s="11" t="s">
        <v>335</v>
      </c>
      <c r="B163" s="12">
        <f>SUM(B161:B162)</f>
        <v>1.44</v>
      </c>
      <c r="C163" s="13">
        <f>C161</f>
        <v>172.79999999999998</v>
      </c>
      <c r="D163" s="39">
        <f>C163*70/100</f>
        <v>120.95999999999998</v>
      </c>
      <c r="E163" s="32">
        <f>SUM(E161:E162)</f>
        <v>1.3513000000000002</v>
      </c>
      <c r="F163" s="33">
        <f>SUM(F161:F162)</f>
        <v>66.599999999999994</v>
      </c>
      <c r="G163" s="33">
        <f>SUM(G161:G162)</f>
        <v>45.879999999999995</v>
      </c>
    </row>
    <row r="164" spans="1:7" x14ac:dyDescent="0.2">
      <c r="A164" s="11"/>
      <c r="B164" s="12"/>
      <c r="C164" s="13"/>
      <c r="D164" s="39"/>
      <c r="E164" s="12"/>
      <c r="F164" s="13"/>
      <c r="G164" s="14"/>
    </row>
    <row r="165" spans="1:7" x14ac:dyDescent="0.2">
      <c r="A165" s="11" t="s">
        <v>337</v>
      </c>
      <c r="B165" s="12">
        <v>2.2799999999999998</v>
      </c>
      <c r="C165" s="13">
        <f>B165*90</f>
        <v>205.2</v>
      </c>
      <c r="D165" s="39">
        <f>C165*70/100</f>
        <v>143.63999999999999</v>
      </c>
      <c r="E165" s="12">
        <v>1.3485</v>
      </c>
      <c r="F165" s="13">
        <v>64.41</v>
      </c>
      <c r="G165" s="13">
        <v>43.13</v>
      </c>
    </row>
    <row r="166" spans="1:7" x14ac:dyDescent="0.2">
      <c r="A166" s="11"/>
      <c r="B166" s="12"/>
      <c r="C166" s="13"/>
      <c r="D166" s="39"/>
      <c r="E166" s="12"/>
      <c r="F166" s="13"/>
      <c r="G166" s="14"/>
    </row>
    <row r="167" spans="1:7" x14ac:dyDescent="0.2">
      <c r="A167" s="11" t="s">
        <v>338</v>
      </c>
      <c r="B167" s="12">
        <v>1.37</v>
      </c>
      <c r="C167" s="13">
        <f>B167*110</f>
        <v>150.70000000000002</v>
      </c>
      <c r="D167" s="39">
        <f>C167*70/100</f>
        <v>105.49000000000002</v>
      </c>
      <c r="E167" s="32">
        <v>0.86880000000000002</v>
      </c>
      <c r="F167" s="33">
        <v>87.69</v>
      </c>
      <c r="G167" s="33">
        <v>60.44</v>
      </c>
    </row>
    <row r="168" spans="1:7" x14ac:dyDescent="0.2">
      <c r="A168" s="11"/>
      <c r="B168" s="12"/>
      <c r="C168" s="13"/>
      <c r="D168" s="39"/>
      <c r="E168" s="12"/>
      <c r="F168" s="13"/>
      <c r="G168" s="14"/>
    </row>
    <row r="169" spans="1:7" x14ac:dyDescent="0.2">
      <c r="A169" s="11" t="s">
        <v>339</v>
      </c>
      <c r="B169" s="12">
        <v>2.4</v>
      </c>
      <c r="C169" s="13">
        <f>B169*120</f>
        <v>288</v>
      </c>
      <c r="D169" s="39">
        <f>C169*70/100</f>
        <v>201.6</v>
      </c>
      <c r="E169" s="32">
        <v>0.97960000000000003</v>
      </c>
      <c r="F169" s="33">
        <v>99.7</v>
      </c>
      <c r="G169" s="33">
        <v>65.92</v>
      </c>
    </row>
    <row r="170" spans="1:7" x14ac:dyDescent="0.2">
      <c r="A170" s="11"/>
      <c r="B170" s="12"/>
      <c r="C170" s="13"/>
      <c r="D170" s="39"/>
      <c r="E170" s="32"/>
      <c r="F170" s="33"/>
      <c r="G170" s="18"/>
    </row>
    <row r="171" spans="1:7" x14ac:dyDescent="0.2">
      <c r="A171" s="11" t="s">
        <v>340</v>
      </c>
      <c r="B171" s="12">
        <v>13.65</v>
      </c>
      <c r="C171" s="13">
        <f>B171*100</f>
        <v>1365</v>
      </c>
      <c r="D171" s="39">
        <f>C171*70/100</f>
        <v>955.5</v>
      </c>
      <c r="E171" s="32">
        <v>11.293800000000001</v>
      </c>
      <c r="F171" s="33">
        <v>952.67</v>
      </c>
      <c r="G171" s="33">
        <v>655.27</v>
      </c>
    </row>
    <row r="172" spans="1:7" x14ac:dyDescent="0.2">
      <c r="A172" s="11"/>
      <c r="B172" s="12"/>
      <c r="C172" s="13"/>
      <c r="D172" s="39"/>
      <c r="E172" s="12"/>
      <c r="F172" s="13"/>
      <c r="G172" s="14"/>
    </row>
    <row r="173" spans="1:7" x14ac:dyDescent="0.2">
      <c r="A173" s="11" t="s">
        <v>341</v>
      </c>
      <c r="B173" s="12">
        <v>0.98</v>
      </c>
      <c r="C173" s="13">
        <f>B173*100</f>
        <v>98</v>
      </c>
      <c r="D173" s="39">
        <f>C173*70/100</f>
        <v>68.599999999999994</v>
      </c>
      <c r="E173" s="32">
        <v>0.76860000000000006</v>
      </c>
      <c r="F173" s="33">
        <v>47.67</v>
      </c>
      <c r="G173" s="33">
        <v>33.21</v>
      </c>
    </row>
    <row r="174" spans="1:7" x14ac:dyDescent="0.2">
      <c r="A174" s="11"/>
      <c r="B174" s="12"/>
      <c r="C174" s="13"/>
      <c r="D174" s="39"/>
      <c r="E174" s="12"/>
      <c r="F174" s="13"/>
      <c r="G174" s="14"/>
    </row>
    <row r="175" spans="1:7" x14ac:dyDescent="0.2">
      <c r="A175" s="11" t="s">
        <v>342</v>
      </c>
      <c r="B175" s="12">
        <v>1.92</v>
      </c>
      <c r="C175" s="13">
        <f>B175*100</f>
        <v>192</v>
      </c>
      <c r="D175" s="39">
        <f>C175*70/100</f>
        <v>134.4</v>
      </c>
      <c r="E175" s="32">
        <v>1.2390000000000001</v>
      </c>
      <c r="F175" s="33">
        <v>92.27000000000001</v>
      </c>
      <c r="G175" s="33">
        <v>64</v>
      </c>
    </row>
    <row r="176" spans="1:7" x14ac:dyDescent="0.2">
      <c r="A176" s="11"/>
      <c r="B176" s="12"/>
      <c r="C176" s="13"/>
      <c r="D176" s="39"/>
      <c r="E176" s="12"/>
      <c r="F176" s="13"/>
      <c r="G176" s="14"/>
    </row>
    <row r="177" spans="1:9" x14ac:dyDescent="0.2">
      <c r="A177" s="11" t="s">
        <v>343</v>
      </c>
      <c r="B177" s="12">
        <v>11.15</v>
      </c>
      <c r="C177" s="13">
        <f>B177*110</f>
        <v>1226.5</v>
      </c>
      <c r="D177" s="39">
        <f>C177*70/100</f>
        <v>858.55</v>
      </c>
      <c r="E177" s="32">
        <v>7.1383000000000001</v>
      </c>
      <c r="F177" s="33">
        <v>598.2199999999998</v>
      </c>
      <c r="G177" s="33">
        <v>404.86</v>
      </c>
    </row>
    <row r="178" spans="1:9" x14ac:dyDescent="0.2">
      <c r="A178" s="11"/>
      <c r="B178" s="12"/>
      <c r="C178" s="13"/>
      <c r="D178" s="39"/>
      <c r="E178" s="12"/>
      <c r="F178" s="13"/>
      <c r="G178" s="14"/>
    </row>
    <row r="179" spans="1:9" x14ac:dyDescent="0.2">
      <c r="A179" s="9" t="s">
        <v>344</v>
      </c>
      <c r="B179" s="10">
        <v>17.97</v>
      </c>
      <c r="C179" s="36">
        <f>B179*80</f>
        <v>1437.6</v>
      </c>
      <c r="D179" s="40">
        <f>C179*70/100</f>
        <v>1006.32</v>
      </c>
      <c r="E179" s="34">
        <v>7.8459000000000003</v>
      </c>
      <c r="F179" s="35">
        <v>427</v>
      </c>
      <c r="G179" s="35">
        <v>290</v>
      </c>
      <c r="I179" s="60"/>
    </row>
    <row r="180" spans="1:9" x14ac:dyDescent="0.2">
      <c r="A180" s="9" t="s">
        <v>345</v>
      </c>
      <c r="B180" s="10">
        <v>0</v>
      </c>
      <c r="C180" s="36">
        <v>0</v>
      </c>
      <c r="D180" s="40">
        <v>0</v>
      </c>
      <c r="E180" s="34">
        <v>3.2770999999999999</v>
      </c>
      <c r="F180" s="35">
        <v>184</v>
      </c>
      <c r="G180" s="35">
        <v>140</v>
      </c>
      <c r="I180" s="60"/>
    </row>
    <row r="181" spans="1:9" x14ac:dyDescent="0.2">
      <c r="A181" s="11" t="s">
        <v>344</v>
      </c>
      <c r="B181" s="12">
        <f>SUM(B179:B180)</f>
        <v>17.97</v>
      </c>
      <c r="C181" s="13">
        <f>B181*80</f>
        <v>1437.6</v>
      </c>
      <c r="D181" s="39">
        <f>C181*70/100</f>
        <v>1006.32</v>
      </c>
      <c r="E181" s="32">
        <f>SUM(E179:E180)</f>
        <v>11.123000000000001</v>
      </c>
      <c r="F181" s="33">
        <f>SUM(F179:F180)</f>
        <v>611</v>
      </c>
      <c r="G181" s="33">
        <f>SUM(G179:G180)</f>
        <v>430</v>
      </c>
    </row>
    <row r="182" spans="1:9" x14ac:dyDescent="0.2">
      <c r="A182" s="11"/>
      <c r="B182" s="12"/>
      <c r="C182" s="13"/>
      <c r="D182" s="39"/>
      <c r="E182" s="12"/>
      <c r="F182" s="13"/>
      <c r="G182" s="14"/>
    </row>
    <row r="183" spans="1:9" x14ac:dyDescent="0.2">
      <c r="A183" s="11" t="s">
        <v>346</v>
      </c>
      <c r="B183" s="12">
        <v>11.83</v>
      </c>
      <c r="C183" s="13">
        <f>B183*120</f>
        <v>1419.6</v>
      </c>
      <c r="D183" s="39">
        <f>C183*70/100</f>
        <v>993.72</v>
      </c>
      <c r="E183" s="32">
        <v>2.3428999999999998</v>
      </c>
      <c r="F183" s="33">
        <v>189.73000000000002</v>
      </c>
      <c r="G183" s="33">
        <v>132.08000000000001</v>
      </c>
    </row>
    <row r="184" spans="1:9" x14ac:dyDescent="0.2">
      <c r="A184" s="11"/>
      <c r="B184" s="12"/>
      <c r="C184" s="13"/>
      <c r="D184" s="39"/>
      <c r="E184" s="32"/>
      <c r="F184" s="33"/>
      <c r="G184" s="18"/>
    </row>
    <row r="185" spans="1:9" x14ac:dyDescent="0.2">
      <c r="A185" s="11" t="s">
        <v>259</v>
      </c>
      <c r="B185" s="12">
        <v>0</v>
      </c>
      <c r="C185" s="13">
        <v>0</v>
      </c>
      <c r="D185" s="39">
        <v>0</v>
      </c>
      <c r="E185" s="30">
        <v>10.5656</v>
      </c>
      <c r="F185" s="31">
        <v>910.46</v>
      </c>
      <c r="G185" s="31">
        <v>475.12</v>
      </c>
    </row>
    <row r="186" spans="1:9" x14ac:dyDescent="0.2">
      <c r="A186" s="20" t="s">
        <v>379</v>
      </c>
      <c r="B186" s="49">
        <f>SUM(B185:B185,B183,B181,B177,B175,B173,B171,B169,B167,B165,B163,B159,B155,B151,B149,B145,B143,B141,B136,B134,B129,B127,B121,B117,B113,B109,B104,B100,B98,B96,B91,B86,B84,B77,B73,B67,B65,B60,B58,B53,B49,B47,B43,B39,B34,B28,B22,B20,B16,B8)</f>
        <v>5360.4899999999989</v>
      </c>
      <c r="C186" s="43">
        <f>SUM(C8,C16,C20,C28,C34,C39,C43,C47,C49,C53,C58,C60,C65,C67,C73,C77,C84,C86,C91,C96,C98,C100,C104,C109,C113,C117,C121,C127,C129,C134,C136,C141,C143,C145,C149,C151,C155,C159,C163,C165,C167,C169,C171,C173,C175,C177,C181,C183,C185:C185)</f>
        <v>674810.25</v>
      </c>
      <c r="D186" s="44">
        <f>SUM(D185:D185,D183,D181,D177,D175,D173,D171,D169,D167,D165,D163,D159,D155,D151,D149,D145,D143,D141,D136,D134,D129,D127,D121,D117,D113,D109,D104,D100,D98,D96,D91,D86,D84,D77,D73,D67,D65,D60,D58,D53,D49,D47,D43,D39,D34,D28,D22,D20,D16,D8)</f>
        <v>472367.17499999993</v>
      </c>
      <c r="E186" s="49">
        <f>SUM(E185:E185,E183,E181,E177,E175,E173,E171,E169,E167,E165,E163,E159,E155,E151,E149,E145,E143,E141,E136,E134,E129,E127,E121,E117,E113,E109,E104,E100,E98,E96,E91,E86,E84,E77,E73,E67,E65,E60,E58,E53,E49,E47,E43,E39,E34,E28,E22,E20,E16,E8)</f>
        <v>5050.9784000000009</v>
      </c>
      <c r="F186" s="43">
        <f>SUM(F185:F185,F183,F181,F177,F175,F173,F171,F169,F167,F165,F163,F159,F155,F151,F149,F145,F143,F141,F136,F134,F129,F127,F121,F117,F113,F109,F104,F100,F98,F96,F91,F86,F84,F77,F73,F67,F65,F60,F58,F53,F49,F47,F43,F39,F34,F28,F22,F20,F16,F8)</f>
        <v>440253.71999999991</v>
      </c>
      <c r="G186" s="43">
        <f>SUM(G185:G185,G183,G181,G177,G175,G173,G171,G169,G167,G165,G163,G159,G155,G151,G149,G145,G143,G141,G136,G134,G129,G127,G121,G117,G113,G109,G104,G100,G98,G96,G91,G86,G84,G77,G73,G67,G65,G60,G58,G53,G49,G47,G43,G39,G34,G28,G22,G20,G16,G8)</f>
        <v>301914.8</v>
      </c>
    </row>
    <row r="187" spans="1:9" x14ac:dyDescent="0.2">
      <c r="A187" s="26"/>
      <c r="B187" s="12"/>
      <c r="C187" s="13"/>
      <c r="D187" s="39"/>
      <c r="E187" s="12"/>
      <c r="F187" s="13"/>
      <c r="G187" s="14"/>
    </row>
    <row r="188" spans="1:9" x14ac:dyDescent="0.2">
      <c r="A188" s="11" t="s">
        <v>119</v>
      </c>
      <c r="B188" s="10">
        <v>0</v>
      </c>
      <c r="C188" s="36">
        <f>B188*180</f>
        <v>0</v>
      </c>
      <c r="D188" s="40">
        <f>C188*80/100</f>
        <v>0</v>
      </c>
      <c r="E188" s="34">
        <v>0.35089999999999999</v>
      </c>
      <c r="F188" s="35">
        <v>28.47</v>
      </c>
      <c r="G188" s="35">
        <v>19.47</v>
      </c>
    </row>
    <row r="189" spans="1:9" x14ac:dyDescent="0.2">
      <c r="A189" s="11" t="s">
        <v>120</v>
      </c>
      <c r="B189" s="10">
        <v>0</v>
      </c>
      <c r="C189" s="36">
        <f>B189*180</f>
        <v>0</v>
      </c>
      <c r="D189" s="40">
        <f>C189*60/100</f>
        <v>0</v>
      </c>
      <c r="E189" s="34">
        <v>0</v>
      </c>
      <c r="F189" s="35">
        <v>0</v>
      </c>
      <c r="G189" s="35">
        <v>0</v>
      </c>
    </row>
    <row r="190" spans="1:9" x14ac:dyDescent="0.2">
      <c r="A190" s="11" t="s">
        <v>279</v>
      </c>
      <c r="B190" s="10">
        <v>0</v>
      </c>
      <c r="C190" s="36">
        <f t="shared" ref="C190:C191" si="25">B190*180</f>
        <v>0</v>
      </c>
      <c r="D190" s="40">
        <f t="shared" ref="D190:D241" si="26">C190*80/100</f>
        <v>0</v>
      </c>
      <c r="E190" s="34">
        <v>0.91239999999999999</v>
      </c>
      <c r="F190" s="35">
        <v>39.11</v>
      </c>
      <c r="G190" s="35">
        <v>28.35</v>
      </c>
    </row>
    <row r="191" spans="1:9" x14ac:dyDescent="0.2">
      <c r="A191" s="11" t="s">
        <v>283</v>
      </c>
      <c r="B191" s="10">
        <v>0</v>
      </c>
      <c r="C191" s="36">
        <f t="shared" si="25"/>
        <v>0</v>
      </c>
      <c r="D191" s="40">
        <f t="shared" si="26"/>
        <v>0</v>
      </c>
      <c r="E191" s="34">
        <v>0.29410000000000003</v>
      </c>
      <c r="F191" s="35">
        <v>27.63</v>
      </c>
      <c r="G191" s="35">
        <v>21.04</v>
      </c>
    </row>
    <row r="192" spans="1:9" x14ac:dyDescent="0.2">
      <c r="A192" s="11" t="s">
        <v>123</v>
      </c>
      <c r="B192" s="10">
        <v>0</v>
      </c>
      <c r="C192" s="36">
        <f>B192*180</f>
        <v>0</v>
      </c>
      <c r="D192" s="40">
        <f t="shared" si="26"/>
        <v>0</v>
      </c>
      <c r="E192" s="34">
        <v>6.8561000000000005</v>
      </c>
      <c r="F192" s="35">
        <v>491.07</v>
      </c>
      <c r="G192" s="35">
        <v>342.52</v>
      </c>
    </row>
    <row r="193" spans="1:7" x14ac:dyDescent="0.2">
      <c r="A193" s="11" t="s">
        <v>124</v>
      </c>
      <c r="B193" s="10">
        <v>0</v>
      </c>
      <c r="C193" s="36">
        <f>B193*180</f>
        <v>0</v>
      </c>
      <c r="D193" s="40">
        <f>C193*60/100</f>
        <v>0</v>
      </c>
      <c r="E193" s="34">
        <v>0.05</v>
      </c>
      <c r="F193" s="35">
        <v>8</v>
      </c>
      <c r="G193" s="35">
        <v>0</v>
      </c>
    </row>
    <row r="194" spans="1:7" x14ac:dyDescent="0.2">
      <c r="A194" s="11" t="s">
        <v>125</v>
      </c>
      <c r="B194" s="10">
        <v>0</v>
      </c>
      <c r="C194" s="36">
        <f>B194*180</f>
        <v>0</v>
      </c>
      <c r="D194" s="40">
        <f t="shared" si="26"/>
        <v>0</v>
      </c>
      <c r="E194" s="34">
        <v>1.6193</v>
      </c>
      <c r="F194" s="38">
        <v>110.28</v>
      </c>
      <c r="G194" s="38">
        <v>54.06</v>
      </c>
    </row>
    <row r="195" spans="1:7" x14ac:dyDescent="0.2">
      <c r="A195" s="11" t="s">
        <v>284</v>
      </c>
      <c r="B195" s="10">
        <v>0</v>
      </c>
      <c r="C195" s="36">
        <f t="shared" ref="C195" si="27">B195*180</f>
        <v>0</v>
      </c>
      <c r="D195" s="40">
        <f t="shared" si="26"/>
        <v>0</v>
      </c>
      <c r="E195" s="34">
        <v>0</v>
      </c>
      <c r="F195" s="35">
        <v>0</v>
      </c>
      <c r="G195" s="35">
        <v>0</v>
      </c>
    </row>
    <row r="196" spans="1:7" x14ac:dyDescent="0.2">
      <c r="A196" s="11" t="s">
        <v>419</v>
      </c>
      <c r="B196" s="10">
        <v>0</v>
      </c>
      <c r="C196" s="36">
        <v>0</v>
      </c>
      <c r="D196" s="40">
        <v>0</v>
      </c>
      <c r="E196" s="34">
        <v>0</v>
      </c>
      <c r="F196" s="35">
        <v>0</v>
      </c>
      <c r="G196" s="35">
        <v>0</v>
      </c>
    </row>
    <row r="197" spans="1:7" x14ac:dyDescent="0.2">
      <c r="A197" s="11" t="s">
        <v>127</v>
      </c>
      <c r="B197" s="10">
        <v>0</v>
      </c>
      <c r="C197" s="36">
        <f>B197*180</f>
        <v>0</v>
      </c>
      <c r="D197" s="40">
        <f t="shared" si="26"/>
        <v>0</v>
      </c>
      <c r="E197" s="34">
        <v>0.42320000000000002</v>
      </c>
      <c r="F197" s="35">
        <v>26</v>
      </c>
      <c r="G197" s="35">
        <v>16.73</v>
      </c>
    </row>
    <row r="198" spans="1:7" x14ac:dyDescent="0.2">
      <c r="A198" s="11" t="s">
        <v>128</v>
      </c>
      <c r="B198" s="10">
        <v>0</v>
      </c>
      <c r="C198" s="36">
        <f>B198*180</f>
        <v>0</v>
      </c>
      <c r="D198" s="40">
        <f t="shared" si="26"/>
        <v>0</v>
      </c>
      <c r="E198" s="34">
        <v>2.0209999999999999</v>
      </c>
      <c r="F198" s="35">
        <v>126.76</v>
      </c>
      <c r="G198" s="35">
        <v>101.28</v>
      </c>
    </row>
    <row r="199" spans="1:7" x14ac:dyDescent="0.2">
      <c r="A199" s="11" t="s">
        <v>265</v>
      </c>
      <c r="B199" s="10">
        <v>0</v>
      </c>
      <c r="C199" s="36">
        <f t="shared" ref="C199:C216" si="28">B199*180</f>
        <v>0</v>
      </c>
      <c r="D199" s="40">
        <f t="shared" si="26"/>
        <v>0</v>
      </c>
      <c r="E199" s="34">
        <v>0.4677</v>
      </c>
      <c r="F199" s="35">
        <v>70.33</v>
      </c>
      <c r="G199" s="35">
        <v>53.1</v>
      </c>
    </row>
    <row r="200" spans="1:7" x14ac:dyDescent="0.2">
      <c r="A200" s="11" t="s">
        <v>266</v>
      </c>
      <c r="B200" s="10">
        <v>0</v>
      </c>
      <c r="C200" s="36">
        <f>B200*180</f>
        <v>0</v>
      </c>
      <c r="D200" s="40">
        <f>C200*60/100</f>
        <v>0</v>
      </c>
      <c r="E200" s="34">
        <v>0.03</v>
      </c>
      <c r="F200" s="35">
        <v>1</v>
      </c>
      <c r="G200" s="35">
        <v>0.51</v>
      </c>
    </row>
    <row r="201" spans="1:7" x14ac:dyDescent="0.2">
      <c r="A201" s="11" t="s">
        <v>294</v>
      </c>
      <c r="B201" s="10">
        <v>7.4399999999999994E-2</v>
      </c>
      <c r="C201" s="36">
        <f t="shared" si="28"/>
        <v>13.391999999999999</v>
      </c>
      <c r="D201" s="40">
        <f t="shared" si="26"/>
        <v>10.7136</v>
      </c>
      <c r="E201" s="34">
        <v>2.9709000000000003</v>
      </c>
      <c r="F201" s="35">
        <v>221.25000000000003</v>
      </c>
      <c r="G201" s="35">
        <v>157.11000000000001</v>
      </c>
    </row>
    <row r="202" spans="1:7" x14ac:dyDescent="0.2">
      <c r="A202" s="11" t="s">
        <v>295</v>
      </c>
      <c r="B202" s="10">
        <v>0</v>
      </c>
      <c r="C202" s="36">
        <f t="shared" si="28"/>
        <v>0</v>
      </c>
      <c r="D202" s="40">
        <f>C202*60/100</f>
        <v>0</v>
      </c>
      <c r="E202" s="34">
        <v>0</v>
      </c>
      <c r="F202" s="35">
        <v>0</v>
      </c>
      <c r="G202" s="35">
        <v>0</v>
      </c>
    </row>
    <row r="203" spans="1:7" x14ac:dyDescent="0.2">
      <c r="A203" s="11" t="s">
        <v>133</v>
      </c>
      <c r="B203" s="10">
        <v>0.57999999999999996</v>
      </c>
      <c r="C203" s="36">
        <f t="shared" si="28"/>
        <v>104.39999999999999</v>
      </c>
      <c r="D203" s="40">
        <f t="shared" si="26"/>
        <v>83.52</v>
      </c>
      <c r="E203" s="34">
        <v>0</v>
      </c>
      <c r="F203" s="35">
        <v>0</v>
      </c>
      <c r="G203" s="35">
        <v>0</v>
      </c>
    </row>
    <row r="204" spans="1:7" x14ac:dyDescent="0.2">
      <c r="A204" s="11" t="s">
        <v>134</v>
      </c>
      <c r="B204" s="10">
        <v>0</v>
      </c>
      <c r="C204" s="36">
        <f t="shared" si="28"/>
        <v>0</v>
      </c>
      <c r="D204" s="40">
        <f t="shared" si="26"/>
        <v>0</v>
      </c>
      <c r="E204" s="34">
        <v>0.30889999999999995</v>
      </c>
      <c r="F204" s="35">
        <v>21.8</v>
      </c>
      <c r="G204" s="35">
        <v>13</v>
      </c>
    </row>
    <row r="205" spans="1:7" x14ac:dyDescent="0.2">
      <c r="A205" s="11" t="s">
        <v>135</v>
      </c>
      <c r="B205" s="10">
        <v>0</v>
      </c>
      <c r="C205" s="36">
        <f>B205*180</f>
        <v>0</v>
      </c>
      <c r="D205" s="40">
        <f>C205*60/100</f>
        <v>0</v>
      </c>
      <c r="E205" s="34">
        <v>6.0400000000000002E-2</v>
      </c>
      <c r="F205" s="35">
        <v>1.4</v>
      </c>
      <c r="G205" s="35">
        <v>0</v>
      </c>
    </row>
    <row r="206" spans="1:7" x14ac:dyDescent="0.2">
      <c r="A206" s="11" t="s">
        <v>136</v>
      </c>
      <c r="B206" s="10">
        <v>0</v>
      </c>
      <c r="C206" s="36">
        <f t="shared" si="28"/>
        <v>0</v>
      </c>
      <c r="D206" s="40">
        <f t="shared" si="26"/>
        <v>0</v>
      </c>
      <c r="E206" s="34">
        <v>2.1390000000000002</v>
      </c>
      <c r="F206" s="35">
        <v>251.04</v>
      </c>
      <c r="G206" s="35">
        <v>189.52</v>
      </c>
    </row>
    <row r="207" spans="1:7" x14ac:dyDescent="0.2">
      <c r="A207" s="11" t="s">
        <v>137</v>
      </c>
      <c r="B207" s="10">
        <v>0</v>
      </c>
      <c r="C207" s="36">
        <f>B207*180</f>
        <v>0</v>
      </c>
      <c r="D207" s="40">
        <f>C207*60/100</f>
        <v>0</v>
      </c>
      <c r="E207" s="34">
        <v>0.17150000000000001</v>
      </c>
      <c r="F207" s="35">
        <v>5</v>
      </c>
      <c r="G207" s="35">
        <v>0</v>
      </c>
    </row>
    <row r="208" spans="1:7" x14ac:dyDescent="0.2">
      <c r="A208" s="11" t="s">
        <v>285</v>
      </c>
      <c r="B208" s="10">
        <v>0</v>
      </c>
      <c r="C208" s="36">
        <f t="shared" si="28"/>
        <v>0</v>
      </c>
      <c r="D208" s="40">
        <f t="shared" si="26"/>
        <v>0</v>
      </c>
      <c r="E208" s="34">
        <v>0.2077</v>
      </c>
      <c r="F208" s="35">
        <v>25.9</v>
      </c>
      <c r="G208" s="38">
        <v>18</v>
      </c>
    </row>
    <row r="209" spans="1:7" x14ac:dyDescent="0.2">
      <c r="A209" s="11" t="s">
        <v>139</v>
      </c>
      <c r="B209" s="10">
        <v>0</v>
      </c>
      <c r="C209" s="36">
        <f t="shared" si="28"/>
        <v>0</v>
      </c>
      <c r="D209" s="40">
        <f t="shared" si="26"/>
        <v>0</v>
      </c>
      <c r="E209" s="34">
        <v>0.73899999999999999</v>
      </c>
      <c r="F209" s="34">
        <v>80.3</v>
      </c>
      <c r="G209" s="35">
        <v>62.25</v>
      </c>
    </row>
    <row r="210" spans="1:7" x14ac:dyDescent="0.2">
      <c r="A210" s="11" t="s">
        <v>286</v>
      </c>
      <c r="B210" s="10">
        <v>0</v>
      </c>
      <c r="C210" s="36">
        <f t="shared" si="28"/>
        <v>0</v>
      </c>
      <c r="D210" s="40">
        <f t="shared" si="26"/>
        <v>0</v>
      </c>
      <c r="E210" s="34">
        <v>0.15740000000000001</v>
      </c>
      <c r="F210" s="35">
        <v>20</v>
      </c>
      <c r="G210" s="35">
        <v>14</v>
      </c>
    </row>
    <row r="211" spans="1:7" x14ac:dyDescent="0.2">
      <c r="A211" s="11" t="s">
        <v>141</v>
      </c>
      <c r="B211" s="10">
        <v>0</v>
      </c>
      <c r="C211" s="36">
        <f t="shared" si="28"/>
        <v>0</v>
      </c>
      <c r="D211" s="40">
        <f t="shared" si="26"/>
        <v>0</v>
      </c>
      <c r="E211" s="34">
        <v>9.1800000000000007E-2</v>
      </c>
      <c r="F211" s="34">
        <v>10</v>
      </c>
      <c r="G211" s="35">
        <v>7</v>
      </c>
    </row>
    <row r="212" spans="1:7" x14ac:dyDescent="0.2">
      <c r="A212" s="11" t="s">
        <v>142</v>
      </c>
      <c r="B212" s="10">
        <v>1.49</v>
      </c>
      <c r="C212" s="36">
        <f t="shared" si="28"/>
        <v>268.2</v>
      </c>
      <c r="D212" s="40">
        <f t="shared" si="26"/>
        <v>214.56</v>
      </c>
      <c r="E212" s="34">
        <v>0</v>
      </c>
      <c r="F212" s="35">
        <v>0</v>
      </c>
      <c r="G212" s="35">
        <v>0</v>
      </c>
    </row>
    <row r="213" spans="1:7" x14ac:dyDescent="0.2">
      <c r="A213" s="11" t="s">
        <v>143</v>
      </c>
      <c r="B213" s="10">
        <v>0</v>
      </c>
      <c r="C213" s="36">
        <f t="shared" si="28"/>
        <v>0</v>
      </c>
      <c r="D213" s="40">
        <f t="shared" si="26"/>
        <v>0</v>
      </c>
      <c r="E213" s="34">
        <v>1.7372000000000001</v>
      </c>
      <c r="F213" s="35">
        <v>168.42</v>
      </c>
      <c r="G213" s="35">
        <v>126</v>
      </c>
    </row>
    <row r="214" spans="1:7" x14ac:dyDescent="0.2">
      <c r="A214" s="11" t="s">
        <v>144</v>
      </c>
      <c r="B214" s="10">
        <v>0</v>
      </c>
      <c r="C214" s="36">
        <f t="shared" si="28"/>
        <v>0</v>
      </c>
      <c r="D214" s="40">
        <f>C214*60/100</f>
        <v>0</v>
      </c>
      <c r="E214" s="34">
        <v>0.69469999999999998</v>
      </c>
      <c r="F214" s="35">
        <v>31</v>
      </c>
      <c r="G214" s="35">
        <v>16.149999999999999</v>
      </c>
    </row>
    <row r="215" spans="1:7" x14ac:dyDescent="0.2">
      <c r="A215" s="11" t="s">
        <v>145</v>
      </c>
      <c r="B215" s="10">
        <v>0</v>
      </c>
      <c r="C215" s="36">
        <f t="shared" si="28"/>
        <v>0</v>
      </c>
      <c r="D215" s="40">
        <f t="shared" si="26"/>
        <v>0</v>
      </c>
      <c r="E215" s="34">
        <v>0</v>
      </c>
      <c r="F215" s="35">
        <v>0</v>
      </c>
      <c r="G215" s="35">
        <v>0</v>
      </c>
    </row>
    <row r="216" spans="1:7" x14ac:dyDescent="0.2">
      <c r="A216" s="11" t="s">
        <v>347</v>
      </c>
      <c r="B216" s="10">
        <v>0</v>
      </c>
      <c r="C216" s="36">
        <f t="shared" si="28"/>
        <v>0</v>
      </c>
      <c r="D216" s="40">
        <f t="shared" si="26"/>
        <v>0</v>
      </c>
      <c r="E216" s="34">
        <v>5.9700000000000003E-2</v>
      </c>
      <c r="F216" s="35">
        <v>7.2</v>
      </c>
      <c r="G216" s="35">
        <v>0</v>
      </c>
    </row>
    <row r="217" spans="1:7" x14ac:dyDescent="0.2">
      <c r="A217" s="11" t="s">
        <v>348</v>
      </c>
      <c r="B217" s="10">
        <v>0</v>
      </c>
      <c r="C217" s="36">
        <f t="shared" ref="C217:C226" si="29">B217*180</f>
        <v>0</v>
      </c>
      <c r="D217" s="40">
        <f t="shared" si="26"/>
        <v>0</v>
      </c>
      <c r="E217" s="34">
        <v>3.27E-2</v>
      </c>
      <c r="F217" s="35">
        <v>5.8</v>
      </c>
      <c r="G217" s="35">
        <v>0</v>
      </c>
    </row>
    <row r="218" spans="1:7" x14ac:dyDescent="0.2">
      <c r="A218" s="11" t="s">
        <v>349</v>
      </c>
      <c r="B218" s="10">
        <v>0</v>
      </c>
      <c r="C218" s="36">
        <f t="shared" si="29"/>
        <v>0</v>
      </c>
      <c r="D218" s="40">
        <f>C218*60/100</f>
        <v>0</v>
      </c>
      <c r="E218" s="34">
        <v>3.27E-2</v>
      </c>
      <c r="F218" s="35">
        <v>5.85</v>
      </c>
      <c r="G218" s="35">
        <v>3.5</v>
      </c>
    </row>
    <row r="219" spans="1:7" x14ac:dyDescent="0.2">
      <c r="A219" s="11" t="s">
        <v>149</v>
      </c>
      <c r="B219" s="10">
        <v>5.56</v>
      </c>
      <c r="C219" s="36">
        <f t="shared" si="29"/>
        <v>1000.8</v>
      </c>
      <c r="D219" s="40">
        <f t="shared" si="26"/>
        <v>800.64</v>
      </c>
      <c r="E219" s="34">
        <v>0.1668</v>
      </c>
      <c r="F219" s="35">
        <v>10.52</v>
      </c>
      <c r="G219" s="35">
        <v>8</v>
      </c>
    </row>
    <row r="220" spans="1:7" x14ac:dyDescent="0.2">
      <c r="A220" s="11" t="s">
        <v>150</v>
      </c>
      <c r="B220" s="10">
        <v>1.33</v>
      </c>
      <c r="C220" s="36">
        <f t="shared" si="29"/>
        <v>239.4</v>
      </c>
      <c r="D220" s="40">
        <f>C220*80/100</f>
        <v>191.52</v>
      </c>
      <c r="E220" s="34">
        <v>1.3795999999999999</v>
      </c>
      <c r="F220" s="35">
        <v>60.06</v>
      </c>
      <c r="G220" s="35">
        <v>45.41</v>
      </c>
    </row>
    <row r="221" spans="1:7" x14ac:dyDescent="0.2">
      <c r="A221" s="11" t="s">
        <v>397</v>
      </c>
      <c r="B221" s="10">
        <v>3.16</v>
      </c>
      <c r="C221" s="36">
        <f t="shared" si="29"/>
        <v>568.80000000000007</v>
      </c>
      <c r="D221" s="40">
        <f t="shared" si="26"/>
        <v>455.04000000000008</v>
      </c>
      <c r="E221" s="34">
        <v>3.2733999999999996</v>
      </c>
      <c r="F221" s="35">
        <v>724.01</v>
      </c>
      <c r="G221" s="35">
        <v>472.94</v>
      </c>
    </row>
    <row r="222" spans="1:7" x14ac:dyDescent="0.2">
      <c r="A222" s="11" t="s">
        <v>287</v>
      </c>
      <c r="B222" s="10">
        <v>0</v>
      </c>
      <c r="C222" s="36">
        <f t="shared" si="29"/>
        <v>0</v>
      </c>
      <c r="D222" s="40">
        <f t="shared" si="26"/>
        <v>0</v>
      </c>
      <c r="E222" s="34">
        <v>1.9730999999999999</v>
      </c>
      <c r="F222" s="35">
        <v>170.14999999999998</v>
      </c>
      <c r="G222" s="38">
        <v>130.87</v>
      </c>
    </row>
    <row r="223" spans="1:7" x14ac:dyDescent="0.2">
      <c r="A223" s="11" t="s">
        <v>269</v>
      </c>
      <c r="B223" s="10">
        <v>0</v>
      </c>
      <c r="C223" s="36">
        <f t="shared" si="29"/>
        <v>0</v>
      </c>
      <c r="D223" s="40">
        <f t="shared" si="26"/>
        <v>0</v>
      </c>
      <c r="E223" s="34">
        <v>0.89610000000000001</v>
      </c>
      <c r="F223" s="35">
        <v>57.43</v>
      </c>
      <c r="G223" s="35">
        <v>40.6</v>
      </c>
    </row>
    <row r="224" spans="1:7" x14ac:dyDescent="0.2">
      <c r="A224" s="11" t="s">
        <v>154</v>
      </c>
      <c r="B224" s="10">
        <v>0</v>
      </c>
      <c r="C224" s="36">
        <f t="shared" si="29"/>
        <v>0</v>
      </c>
      <c r="D224" s="40">
        <f t="shared" si="26"/>
        <v>0</v>
      </c>
      <c r="E224" s="34">
        <v>1.6039999999999999</v>
      </c>
      <c r="F224" s="35">
        <v>79.849999999999994</v>
      </c>
      <c r="G224" s="35">
        <v>56.31</v>
      </c>
    </row>
    <row r="225" spans="1:7" x14ac:dyDescent="0.2">
      <c r="A225" s="11" t="s">
        <v>418</v>
      </c>
      <c r="B225" s="10">
        <v>0</v>
      </c>
      <c r="C225" s="36">
        <v>0</v>
      </c>
      <c r="D225" s="40">
        <v>0</v>
      </c>
      <c r="E225" s="34">
        <v>0</v>
      </c>
      <c r="F225" s="35">
        <v>0</v>
      </c>
      <c r="G225" s="35">
        <v>0</v>
      </c>
    </row>
    <row r="226" spans="1:7" x14ac:dyDescent="0.2">
      <c r="A226" s="11" t="s">
        <v>399</v>
      </c>
      <c r="B226" s="10">
        <v>8.36</v>
      </c>
      <c r="C226" s="36">
        <f t="shared" si="29"/>
        <v>1504.8</v>
      </c>
      <c r="D226" s="40">
        <f t="shared" si="26"/>
        <v>1203.8399999999999</v>
      </c>
      <c r="E226" s="34">
        <v>0</v>
      </c>
      <c r="F226" s="35">
        <v>0</v>
      </c>
      <c r="G226" s="35">
        <v>0</v>
      </c>
    </row>
    <row r="227" spans="1:7" x14ac:dyDescent="0.2">
      <c r="A227" s="11" t="s">
        <v>155</v>
      </c>
      <c r="B227" s="10">
        <v>0</v>
      </c>
      <c r="C227" s="36">
        <f t="shared" ref="C227:C231" si="30">B227*180</f>
        <v>0</v>
      </c>
      <c r="D227" s="40">
        <f t="shared" si="26"/>
        <v>0</v>
      </c>
      <c r="E227" s="34">
        <v>0.39140000000000003</v>
      </c>
      <c r="F227" s="35">
        <v>24.19</v>
      </c>
      <c r="G227" s="38">
        <v>18.27</v>
      </c>
    </row>
    <row r="228" spans="1:7" x14ac:dyDescent="0.2">
      <c r="A228" s="11" t="s">
        <v>156</v>
      </c>
      <c r="B228" s="10">
        <v>0</v>
      </c>
      <c r="C228" s="36">
        <f t="shared" si="30"/>
        <v>0</v>
      </c>
      <c r="D228" s="40">
        <f t="shared" si="26"/>
        <v>0</v>
      </c>
      <c r="E228" s="34">
        <v>0.34140000000000004</v>
      </c>
      <c r="F228" s="35">
        <v>19.46</v>
      </c>
      <c r="G228" s="35">
        <v>14.08</v>
      </c>
    </row>
    <row r="229" spans="1:7" x14ac:dyDescent="0.2">
      <c r="A229" s="11" t="s">
        <v>157</v>
      </c>
      <c r="B229" s="10">
        <v>0</v>
      </c>
      <c r="C229" s="36">
        <f t="shared" si="30"/>
        <v>0</v>
      </c>
      <c r="D229" s="40">
        <f t="shared" si="26"/>
        <v>0</v>
      </c>
      <c r="E229" s="34">
        <v>4.3799999999999999E-2</v>
      </c>
      <c r="F229" s="35">
        <v>4.5</v>
      </c>
      <c r="G229" s="35">
        <v>3.11</v>
      </c>
    </row>
    <row r="230" spans="1:7" x14ac:dyDescent="0.2">
      <c r="A230" s="11" t="s">
        <v>158</v>
      </c>
      <c r="B230" s="10">
        <v>0</v>
      </c>
      <c r="C230" s="36">
        <f t="shared" si="30"/>
        <v>0</v>
      </c>
      <c r="D230" s="40">
        <f t="shared" si="26"/>
        <v>0</v>
      </c>
      <c r="E230" s="34">
        <v>0</v>
      </c>
      <c r="F230" s="35">
        <v>0</v>
      </c>
      <c r="G230" s="35">
        <v>0</v>
      </c>
    </row>
    <row r="231" spans="1:7" x14ac:dyDescent="0.2">
      <c r="A231" s="11" t="s">
        <v>159</v>
      </c>
      <c r="B231" s="10">
        <v>0</v>
      </c>
      <c r="C231" s="36">
        <f t="shared" si="30"/>
        <v>0</v>
      </c>
      <c r="D231" s="40">
        <f t="shared" si="26"/>
        <v>0</v>
      </c>
      <c r="E231" s="34">
        <v>0</v>
      </c>
      <c r="F231" s="35">
        <v>0</v>
      </c>
      <c r="G231" s="35">
        <v>0</v>
      </c>
    </row>
    <row r="232" spans="1:7" x14ac:dyDescent="0.2">
      <c r="A232" s="11" t="s">
        <v>160</v>
      </c>
      <c r="B232" s="10">
        <v>0.43919999999999998</v>
      </c>
      <c r="C232" s="36">
        <f t="shared" ref="C232:C241" si="31">B232*180</f>
        <v>79.055999999999997</v>
      </c>
      <c r="D232" s="40">
        <f t="shared" si="26"/>
        <v>63.244799999999998</v>
      </c>
      <c r="E232" s="34">
        <v>0.3266</v>
      </c>
      <c r="F232" s="35">
        <v>30</v>
      </c>
      <c r="G232" s="35">
        <v>22.71</v>
      </c>
    </row>
    <row r="233" spans="1:7" x14ac:dyDescent="0.2">
      <c r="A233" s="11" t="s">
        <v>385</v>
      </c>
      <c r="B233" s="10">
        <v>0</v>
      </c>
      <c r="C233" s="36">
        <f t="shared" si="31"/>
        <v>0</v>
      </c>
      <c r="D233" s="40">
        <f t="shared" si="26"/>
        <v>0</v>
      </c>
      <c r="E233" s="34">
        <v>1.7031000000000001</v>
      </c>
      <c r="F233" s="35">
        <v>374.08</v>
      </c>
      <c r="G233" s="35">
        <v>300.05</v>
      </c>
    </row>
    <row r="234" spans="1:7" x14ac:dyDescent="0.2">
      <c r="A234" s="11" t="s">
        <v>386</v>
      </c>
      <c r="B234" s="10">
        <v>0</v>
      </c>
      <c r="C234" s="36">
        <f t="shared" si="31"/>
        <v>0</v>
      </c>
      <c r="D234" s="40">
        <f t="shared" si="26"/>
        <v>0</v>
      </c>
      <c r="E234" s="34">
        <v>0.2447</v>
      </c>
      <c r="F234" s="35">
        <v>19.11</v>
      </c>
      <c r="G234" s="35">
        <v>10</v>
      </c>
    </row>
    <row r="235" spans="1:7" x14ac:dyDescent="0.2">
      <c r="A235" s="11" t="s">
        <v>387</v>
      </c>
      <c r="B235" s="10">
        <v>0</v>
      </c>
      <c r="C235" s="36">
        <f t="shared" si="31"/>
        <v>0</v>
      </c>
      <c r="D235" s="40">
        <f t="shared" si="26"/>
        <v>0</v>
      </c>
      <c r="E235" s="34">
        <v>0.38719999999999999</v>
      </c>
      <c r="F235" s="35">
        <v>63.2</v>
      </c>
      <c r="G235" s="35">
        <v>37.4</v>
      </c>
    </row>
    <row r="236" spans="1:7" x14ac:dyDescent="0.2">
      <c r="A236" s="11" t="s">
        <v>164</v>
      </c>
      <c r="B236" s="10">
        <v>0</v>
      </c>
      <c r="C236" s="36">
        <f t="shared" si="31"/>
        <v>0</v>
      </c>
      <c r="D236" s="40">
        <f t="shared" si="26"/>
        <v>0</v>
      </c>
      <c r="E236" s="34">
        <v>0</v>
      </c>
      <c r="F236" s="35">
        <v>0</v>
      </c>
      <c r="G236" s="35">
        <v>0</v>
      </c>
    </row>
    <row r="237" spans="1:7" x14ac:dyDescent="0.2">
      <c r="A237" s="11" t="s">
        <v>383</v>
      </c>
      <c r="B237" s="10">
        <v>0</v>
      </c>
      <c r="C237" s="36">
        <f t="shared" si="31"/>
        <v>0</v>
      </c>
      <c r="D237" s="40">
        <f t="shared" si="26"/>
        <v>0</v>
      </c>
      <c r="E237" s="34">
        <v>12.248200000000002</v>
      </c>
      <c r="F237" s="35">
        <v>894.11</v>
      </c>
      <c r="G237" s="35">
        <v>611.54</v>
      </c>
    </row>
    <row r="238" spans="1:7" x14ac:dyDescent="0.2">
      <c r="A238" s="11" t="s">
        <v>384</v>
      </c>
      <c r="B238" s="10">
        <v>0</v>
      </c>
      <c r="C238" s="36">
        <f t="shared" si="31"/>
        <v>0</v>
      </c>
      <c r="D238" s="40">
        <f>C238*60/100</f>
        <v>0</v>
      </c>
      <c r="E238" s="34">
        <v>1.2272999999999998</v>
      </c>
      <c r="F238" s="35">
        <v>58.22</v>
      </c>
      <c r="G238" s="35">
        <v>23.58</v>
      </c>
    </row>
    <row r="239" spans="1:7" x14ac:dyDescent="0.2">
      <c r="A239" s="11" t="s">
        <v>274</v>
      </c>
      <c r="B239" s="10">
        <v>0</v>
      </c>
      <c r="C239" s="36">
        <f t="shared" si="31"/>
        <v>0</v>
      </c>
      <c r="D239" s="40">
        <f t="shared" si="26"/>
        <v>0</v>
      </c>
      <c r="E239" s="34">
        <v>1.6145999999999998</v>
      </c>
      <c r="F239" s="35">
        <v>121.39999999999999</v>
      </c>
      <c r="G239" s="35">
        <v>85.43</v>
      </c>
    </row>
    <row r="240" spans="1:7" x14ac:dyDescent="0.2">
      <c r="A240" s="11" t="s">
        <v>168</v>
      </c>
      <c r="B240" s="10">
        <v>0</v>
      </c>
      <c r="C240" s="36">
        <f t="shared" si="31"/>
        <v>0</v>
      </c>
      <c r="D240" s="40">
        <f t="shared" si="26"/>
        <v>0</v>
      </c>
      <c r="E240" s="37">
        <v>2.0282</v>
      </c>
      <c r="F240" s="38">
        <v>208.16000000000003</v>
      </c>
      <c r="G240" s="38">
        <v>154.6</v>
      </c>
    </row>
    <row r="241" spans="1:7" x14ac:dyDescent="0.2">
      <c r="A241" s="11" t="s">
        <v>288</v>
      </c>
      <c r="B241" s="10">
        <v>0</v>
      </c>
      <c r="C241" s="36">
        <f t="shared" si="31"/>
        <v>0</v>
      </c>
      <c r="D241" s="40">
        <f t="shared" si="26"/>
        <v>0</v>
      </c>
      <c r="E241" s="37">
        <v>0.35310000000000002</v>
      </c>
      <c r="F241" s="38">
        <v>22</v>
      </c>
      <c r="G241" s="38">
        <v>15.68</v>
      </c>
    </row>
    <row r="242" spans="1:7" x14ac:dyDescent="0.2">
      <c r="A242" s="21" t="s">
        <v>380</v>
      </c>
      <c r="B242" s="49">
        <f t="shared" ref="B242:G242" si="32">SUM(B188:B241)</f>
        <v>20.993600000000001</v>
      </c>
      <c r="C242" s="43">
        <f t="shared" si="32"/>
        <v>3778.8480000000004</v>
      </c>
      <c r="D242" s="44">
        <f t="shared" si="32"/>
        <v>3023.0783999999999</v>
      </c>
      <c r="E242" s="49">
        <f t="shared" si="32"/>
        <v>52.630899999999997</v>
      </c>
      <c r="F242" s="43">
        <f t="shared" si="32"/>
        <v>4724.0599999999995</v>
      </c>
      <c r="G242" s="43">
        <f t="shared" si="32"/>
        <v>3294.1699999999996</v>
      </c>
    </row>
    <row r="243" spans="1:7" x14ac:dyDescent="0.2">
      <c r="A243" s="11" t="s">
        <v>350</v>
      </c>
      <c r="B243" s="10">
        <v>2.94</v>
      </c>
      <c r="C243" s="36">
        <f>B243*195</f>
        <v>573.29999999999995</v>
      </c>
      <c r="D243" s="40">
        <f t="shared" ref="D243:D279" si="33">C243*80/100</f>
        <v>458.64</v>
      </c>
      <c r="E243" s="37">
        <f>F243/195</f>
        <v>4.796153846153846</v>
      </c>
      <c r="F243" s="35">
        <v>935.25</v>
      </c>
      <c r="G243" s="35">
        <v>402.14</v>
      </c>
    </row>
    <row r="244" spans="1:7" x14ac:dyDescent="0.2">
      <c r="A244" s="11" t="s">
        <v>351</v>
      </c>
      <c r="B244" s="10">
        <v>0</v>
      </c>
      <c r="C244" s="36">
        <f t="shared" ref="C244:C259" si="34">B244*195</f>
        <v>0</v>
      </c>
      <c r="D244" s="40">
        <f t="shared" si="33"/>
        <v>0</v>
      </c>
      <c r="E244" s="37">
        <f t="shared" ref="E244:E280" si="35">F244/195</f>
        <v>0.31025641025641026</v>
      </c>
      <c r="F244" s="35">
        <v>60.5</v>
      </c>
      <c r="G244" s="35">
        <v>47.96</v>
      </c>
    </row>
    <row r="245" spans="1:7" x14ac:dyDescent="0.2">
      <c r="A245" s="11" t="s">
        <v>352</v>
      </c>
      <c r="B245" s="10">
        <v>14.3</v>
      </c>
      <c r="C245" s="36">
        <f>B245*195</f>
        <v>2788.5</v>
      </c>
      <c r="D245" s="40">
        <f t="shared" ref="D245" si="36">C245*80/100</f>
        <v>2230.8000000000002</v>
      </c>
      <c r="E245" s="37">
        <f t="shared" si="35"/>
        <v>0.22364102564102564</v>
      </c>
      <c r="F245" s="35">
        <v>43.61</v>
      </c>
      <c r="G245" s="35">
        <v>19.64</v>
      </c>
    </row>
    <row r="246" spans="1:7" x14ac:dyDescent="0.2">
      <c r="A246" s="11" t="s">
        <v>396</v>
      </c>
      <c r="B246" s="10">
        <v>0</v>
      </c>
      <c r="C246" s="36">
        <f t="shared" si="34"/>
        <v>0</v>
      </c>
      <c r="D246" s="40">
        <f t="shared" si="33"/>
        <v>0</v>
      </c>
      <c r="E246" s="37">
        <f t="shared" si="35"/>
        <v>0.30666666666666664</v>
      </c>
      <c r="F246" s="35">
        <v>59.8</v>
      </c>
      <c r="G246" s="35">
        <v>63.5</v>
      </c>
    </row>
    <row r="247" spans="1:7" x14ac:dyDescent="0.2">
      <c r="A247" s="11" t="s">
        <v>415</v>
      </c>
      <c r="B247" s="10">
        <v>0</v>
      </c>
      <c r="C247" s="36">
        <f t="shared" si="34"/>
        <v>0</v>
      </c>
      <c r="D247" s="40">
        <v>0</v>
      </c>
      <c r="E247" s="37">
        <f t="shared" si="35"/>
        <v>3.0769230769230771E-2</v>
      </c>
      <c r="F247" s="35">
        <v>6</v>
      </c>
      <c r="G247" s="35">
        <v>4.5</v>
      </c>
    </row>
    <row r="248" spans="1:7" x14ac:dyDescent="0.2">
      <c r="A248" s="11" t="s">
        <v>353</v>
      </c>
      <c r="B248" s="10">
        <v>0.23</v>
      </c>
      <c r="C248" s="36">
        <f t="shared" si="34"/>
        <v>44.85</v>
      </c>
      <c r="D248" s="40">
        <f t="shared" si="33"/>
        <v>35.880000000000003</v>
      </c>
      <c r="E248" s="37">
        <f t="shared" si="35"/>
        <v>4.6818461538461538</v>
      </c>
      <c r="F248" s="35">
        <v>912.96</v>
      </c>
      <c r="G248" s="35">
        <v>960.21</v>
      </c>
    </row>
    <row r="249" spans="1:7" x14ac:dyDescent="0.2">
      <c r="A249" s="11" t="s">
        <v>354</v>
      </c>
      <c r="B249" s="10">
        <v>0.42</v>
      </c>
      <c r="C249" s="36">
        <f t="shared" si="34"/>
        <v>81.899999999999991</v>
      </c>
      <c r="D249" s="40">
        <f t="shared" si="33"/>
        <v>65.52</v>
      </c>
      <c r="E249" s="37">
        <f t="shared" si="35"/>
        <v>0</v>
      </c>
      <c r="F249" s="35">
        <v>0</v>
      </c>
      <c r="G249" s="35">
        <f t="shared" ref="G249:G272" si="37">F249*80/100</f>
        <v>0</v>
      </c>
    </row>
    <row r="250" spans="1:7" x14ac:dyDescent="0.2">
      <c r="A250" s="11" t="s">
        <v>355</v>
      </c>
      <c r="B250" s="10">
        <v>0</v>
      </c>
      <c r="C250" s="36">
        <f t="shared" si="34"/>
        <v>0</v>
      </c>
      <c r="D250" s="40">
        <f t="shared" si="33"/>
        <v>0</v>
      </c>
      <c r="E250" s="37">
        <f t="shared" si="35"/>
        <v>2.3926153846153846</v>
      </c>
      <c r="F250" s="35">
        <v>466.56</v>
      </c>
      <c r="G250" s="35">
        <v>1399.14</v>
      </c>
    </row>
    <row r="251" spans="1:7" x14ac:dyDescent="0.2">
      <c r="A251" s="11" t="s">
        <v>403</v>
      </c>
      <c r="B251" s="10">
        <v>0</v>
      </c>
      <c r="C251" s="36">
        <v>0</v>
      </c>
      <c r="D251" s="40">
        <v>0</v>
      </c>
      <c r="E251" s="37">
        <f t="shared" si="35"/>
        <v>0</v>
      </c>
      <c r="F251" s="35">
        <v>0</v>
      </c>
      <c r="G251" s="35">
        <v>6.25</v>
      </c>
    </row>
    <row r="252" spans="1:7" x14ac:dyDescent="0.2">
      <c r="A252" s="11" t="s">
        <v>381</v>
      </c>
      <c r="B252" s="10">
        <v>0</v>
      </c>
      <c r="C252" s="36">
        <f t="shared" si="34"/>
        <v>0</v>
      </c>
      <c r="D252" s="40">
        <f t="shared" si="33"/>
        <v>0</v>
      </c>
      <c r="E252" s="37">
        <f t="shared" si="35"/>
        <v>0</v>
      </c>
      <c r="F252" s="35">
        <v>0</v>
      </c>
      <c r="G252" s="35">
        <f t="shared" si="37"/>
        <v>0</v>
      </c>
    </row>
    <row r="253" spans="1:7" x14ac:dyDescent="0.2">
      <c r="A253" s="11" t="s">
        <v>356</v>
      </c>
      <c r="B253" s="10">
        <v>1.43</v>
      </c>
      <c r="C253" s="36">
        <f t="shared" si="34"/>
        <v>278.84999999999997</v>
      </c>
      <c r="D253" s="40">
        <f t="shared" si="33"/>
        <v>223.07999999999996</v>
      </c>
      <c r="E253" s="37">
        <f t="shared" si="35"/>
        <v>1.187025641025641</v>
      </c>
      <c r="F253" s="35">
        <v>231.47</v>
      </c>
      <c r="G253" s="35">
        <v>240.47</v>
      </c>
    </row>
    <row r="254" spans="1:7" x14ac:dyDescent="0.2">
      <c r="A254" s="11" t="s">
        <v>357</v>
      </c>
      <c r="B254" s="10">
        <v>6.47</v>
      </c>
      <c r="C254" s="36">
        <f>B254*195</f>
        <v>1261.6499999999999</v>
      </c>
      <c r="D254" s="40">
        <f>C254*80/100</f>
        <v>1009.3199999999998</v>
      </c>
      <c r="E254" s="37">
        <f t="shared" si="35"/>
        <v>0.55774358974358973</v>
      </c>
      <c r="F254" s="36">
        <v>108.76</v>
      </c>
      <c r="G254" s="35">
        <v>121.82</v>
      </c>
    </row>
    <row r="255" spans="1:7" x14ac:dyDescent="0.2">
      <c r="A255" s="11" t="s">
        <v>358</v>
      </c>
      <c r="B255" s="10">
        <v>0</v>
      </c>
      <c r="C255" s="36">
        <f t="shared" si="34"/>
        <v>0</v>
      </c>
      <c r="D255" s="40">
        <f t="shared" si="33"/>
        <v>0</v>
      </c>
      <c r="E255" s="37">
        <f t="shared" si="35"/>
        <v>0.43410256410256415</v>
      </c>
      <c r="F255" s="35">
        <v>84.65</v>
      </c>
      <c r="G255" s="35">
        <v>62.17</v>
      </c>
    </row>
    <row r="256" spans="1:7" x14ac:dyDescent="0.2">
      <c r="A256" s="11" t="s">
        <v>416</v>
      </c>
      <c r="B256" s="10">
        <v>0</v>
      </c>
      <c r="C256" s="36">
        <v>0</v>
      </c>
      <c r="D256" s="40">
        <v>0</v>
      </c>
      <c r="E256" s="37">
        <f t="shared" si="35"/>
        <v>0.31435897435897436</v>
      </c>
      <c r="F256" s="35">
        <v>61.3</v>
      </c>
      <c r="G256" s="35">
        <v>50.77</v>
      </c>
    </row>
    <row r="257" spans="1:7" x14ac:dyDescent="0.2">
      <c r="A257" s="11" t="s">
        <v>359</v>
      </c>
      <c r="B257" s="10">
        <v>0.43</v>
      </c>
      <c r="C257" s="36">
        <f t="shared" si="34"/>
        <v>83.85</v>
      </c>
      <c r="D257" s="40">
        <f t="shared" si="33"/>
        <v>67.08</v>
      </c>
      <c r="E257" s="37">
        <f t="shared" si="35"/>
        <v>0.58128205128205124</v>
      </c>
      <c r="F257" s="35">
        <v>113.35</v>
      </c>
      <c r="G257" s="35">
        <v>283.83</v>
      </c>
    </row>
    <row r="258" spans="1:7" x14ac:dyDescent="0.2">
      <c r="A258" s="11" t="s">
        <v>360</v>
      </c>
      <c r="B258" s="10">
        <v>8.3800000000000008</v>
      </c>
      <c r="C258" s="36">
        <f t="shared" si="34"/>
        <v>1634.1000000000001</v>
      </c>
      <c r="D258" s="40">
        <f t="shared" si="33"/>
        <v>1307.2800000000002</v>
      </c>
      <c r="E258" s="37">
        <f t="shared" si="35"/>
        <v>0.92779487179487174</v>
      </c>
      <c r="F258" s="35">
        <v>180.92</v>
      </c>
      <c r="G258" s="35">
        <v>123</v>
      </c>
    </row>
    <row r="259" spans="1:7" x14ac:dyDescent="0.2">
      <c r="A259" s="11" t="s">
        <v>361</v>
      </c>
      <c r="B259" s="10">
        <v>4.7300000000000004</v>
      </c>
      <c r="C259" s="36">
        <f t="shared" si="34"/>
        <v>922.35000000000014</v>
      </c>
      <c r="D259" s="40">
        <f t="shared" si="33"/>
        <v>737.88000000000011</v>
      </c>
      <c r="E259" s="37">
        <f t="shared" si="35"/>
        <v>0.38358974358974357</v>
      </c>
      <c r="F259" s="36">
        <v>74.8</v>
      </c>
      <c r="G259" s="35">
        <v>75.400000000000006</v>
      </c>
    </row>
    <row r="260" spans="1:7" x14ac:dyDescent="0.2">
      <c r="A260" s="11" t="s">
        <v>388</v>
      </c>
      <c r="B260" s="10">
        <v>4.87</v>
      </c>
      <c r="C260" s="36">
        <f>B260*195</f>
        <v>949.65</v>
      </c>
      <c r="D260" s="40">
        <f>C260*80/100</f>
        <v>759.72</v>
      </c>
      <c r="E260" s="37">
        <f t="shared" si="35"/>
        <v>0.19928205128205129</v>
      </c>
      <c r="F260" s="36">
        <v>38.86</v>
      </c>
      <c r="G260" s="35">
        <v>0</v>
      </c>
    </row>
    <row r="261" spans="1:7" x14ac:dyDescent="0.2">
      <c r="A261" s="11" t="s">
        <v>404</v>
      </c>
      <c r="B261" s="10">
        <v>0</v>
      </c>
      <c r="C261" s="36">
        <v>0</v>
      </c>
      <c r="D261" s="40">
        <v>0</v>
      </c>
      <c r="E261" s="37">
        <f t="shared" si="35"/>
        <v>0</v>
      </c>
      <c r="F261" s="36">
        <v>0</v>
      </c>
      <c r="G261" s="35">
        <v>21.95</v>
      </c>
    </row>
    <row r="262" spans="1:7" x14ac:dyDescent="0.2">
      <c r="A262" s="11" t="s">
        <v>362</v>
      </c>
      <c r="B262" s="10">
        <v>0</v>
      </c>
      <c r="C262" s="36">
        <f>B262*230</f>
        <v>0</v>
      </c>
      <c r="D262" s="40">
        <f>C262*80/100</f>
        <v>0</v>
      </c>
      <c r="E262" s="37">
        <f>F262/230</f>
        <v>2.6855217391304347</v>
      </c>
      <c r="F262" s="35">
        <v>617.66999999999996</v>
      </c>
      <c r="G262" s="35">
        <v>798</v>
      </c>
    </row>
    <row r="263" spans="1:7" x14ac:dyDescent="0.2">
      <c r="A263" s="11" t="s">
        <v>389</v>
      </c>
      <c r="B263" s="10">
        <v>0</v>
      </c>
      <c r="C263" s="36">
        <f>B263*120</f>
        <v>0</v>
      </c>
      <c r="D263" s="40">
        <f t="shared" si="33"/>
        <v>0</v>
      </c>
      <c r="E263" s="37">
        <f>F263/120</f>
        <v>8.6833333333333332E-2</v>
      </c>
      <c r="F263" s="35">
        <v>10.42</v>
      </c>
      <c r="G263" s="35">
        <v>7.29</v>
      </c>
    </row>
    <row r="264" spans="1:7" x14ac:dyDescent="0.2">
      <c r="A264" s="11" t="s">
        <v>390</v>
      </c>
      <c r="B264" s="10">
        <v>0</v>
      </c>
      <c r="C264" s="36">
        <f t="shared" ref="C264" si="38">B264*230</f>
        <v>0</v>
      </c>
      <c r="D264" s="40">
        <f t="shared" si="33"/>
        <v>0</v>
      </c>
      <c r="E264" s="37">
        <f>F264/230</f>
        <v>4.9523478260869567</v>
      </c>
      <c r="F264" s="35">
        <v>1139.04</v>
      </c>
      <c r="G264" s="35">
        <v>1277.26</v>
      </c>
    </row>
    <row r="265" spans="1:7" x14ac:dyDescent="0.2">
      <c r="A265" s="52" t="s">
        <v>363</v>
      </c>
      <c r="B265" s="57">
        <v>0</v>
      </c>
      <c r="C265" s="58">
        <f t="shared" ref="C265:C275" si="39">B265*195</f>
        <v>0</v>
      </c>
      <c r="D265" s="59">
        <f t="shared" si="33"/>
        <v>0</v>
      </c>
      <c r="E265" s="37">
        <f t="shared" si="35"/>
        <v>10.358717948717949</v>
      </c>
      <c r="F265" s="62">
        <v>2019.95</v>
      </c>
      <c r="G265" s="62">
        <v>1017.44</v>
      </c>
    </row>
    <row r="266" spans="1:7" x14ac:dyDescent="0.2">
      <c r="A266" s="52" t="s">
        <v>364</v>
      </c>
      <c r="B266" s="57">
        <v>0.28999999999999998</v>
      </c>
      <c r="C266" s="58">
        <f t="shared" si="39"/>
        <v>56.55</v>
      </c>
      <c r="D266" s="59">
        <f t="shared" si="33"/>
        <v>45.24</v>
      </c>
      <c r="E266" s="37">
        <f t="shared" si="35"/>
        <v>0.70605128205128209</v>
      </c>
      <c r="F266" s="62">
        <v>137.68</v>
      </c>
      <c r="G266" s="62">
        <v>573.34</v>
      </c>
    </row>
    <row r="267" spans="1:7" x14ac:dyDescent="0.2">
      <c r="A267" s="11" t="s">
        <v>365</v>
      </c>
      <c r="B267" s="10">
        <v>0</v>
      </c>
      <c r="C267" s="36">
        <f t="shared" si="39"/>
        <v>0</v>
      </c>
      <c r="D267" s="40">
        <f>C267*80/100</f>
        <v>0</v>
      </c>
      <c r="E267" s="37">
        <f t="shared" si="35"/>
        <v>0</v>
      </c>
      <c r="F267" s="35">
        <v>0</v>
      </c>
      <c r="G267" s="35">
        <f t="shared" si="37"/>
        <v>0</v>
      </c>
    </row>
    <row r="268" spans="1:7" x14ac:dyDescent="0.2">
      <c r="A268" s="11" t="s">
        <v>366</v>
      </c>
      <c r="B268" s="10">
        <v>0.06</v>
      </c>
      <c r="C268" s="36">
        <f t="shared" ref="C268:C269" si="40">B268*195</f>
        <v>11.7</v>
      </c>
      <c r="D268" s="40">
        <f t="shared" ref="D268:D269" si="41">C268*80/100</f>
        <v>9.36</v>
      </c>
      <c r="E268" s="37">
        <f t="shared" si="35"/>
        <v>0</v>
      </c>
      <c r="F268" s="36">
        <v>0</v>
      </c>
      <c r="G268" s="35">
        <f t="shared" si="37"/>
        <v>0</v>
      </c>
    </row>
    <row r="269" spans="1:7" x14ac:dyDescent="0.2">
      <c r="A269" s="11" t="s">
        <v>367</v>
      </c>
      <c r="B269" s="10">
        <v>14.86</v>
      </c>
      <c r="C269" s="36">
        <f t="shared" si="40"/>
        <v>2897.7</v>
      </c>
      <c r="D269" s="40">
        <f t="shared" si="41"/>
        <v>2318.16</v>
      </c>
      <c r="E269" s="37">
        <f t="shared" si="35"/>
        <v>1.5620512820512822</v>
      </c>
      <c r="F269" s="36">
        <v>304.60000000000002</v>
      </c>
      <c r="G269" s="35">
        <v>186.58</v>
      </c>
    </row>
    <row r="270" spans="1:7" x14ac:dyDescent="0.2">
      <c r="A270" s="11" t="s">
        <v>368</v>
      </c>
      <c r="B270" s="10">
        <v>2.77</v>
      </c>
      <c r="C270" s="36">
        <f t="shared" si="39"/>
        <v>540.15</v>
      </c>
      <c r="D270" s="40">
        <f t="shared" si="33"/>
        <v>432.12</v>
      </c>
      <c r="E270" s="37">
        <f t="shared" si="35"/>
        <v>0.14512820512820512</v>
      </c>
      <c r="F270" s="36">
        <v>28.3</v>
      </c>
      <c r="G270" s="35">
        <v>19.5</v>
      </c>
    </row>
    <row r="271" spans="1:7" x14ac:dyDescent="0.2">
      <c r="A271" s="11" t="s">
        <v>369</v>
      </c>
      <c r="B271" s="10">
        <v>2.14</v>
      </c>
      <c r="C271" s="36">
        <f t="shared" si="39"/>
        <v>417.3</v>
      </c>
      <c r="D271" s="40">
        <f t="shared" si="33"/>
        <v>333.84</v>
      </c>
      <c r="E271" s="37">
        <f t="shared" si="35"/>
        <v>0.29523076923076924</v>
      </c>
      <c r="F271" s="35">
        <v>57.57</v>
      </c>
      <c r="G271" s="35">
        <v>39.4</v>
      </c>
    </row>
    <row r="272" spans="1:7" x14ac:dyDescent="0.2">
      <c r="A272" s="11" t="s">
        <v>370</v>
      </c>
      <c r="B272" s="10">
        <v>0.75</v>
      </c>
      <c r="C272" s="36">
        <f t="shared" si="39"/>
        <v>146.25</v>
      </c>
      <c r="D272" s="40">
        <f t="shared" si="33"/>
        <v>117</v>
      </c>
      <c r="E272" s="37">
        <f t="shared" si="35"/>
        <v>0</v>
      </c>
      <c r="F272" s="36">
        <v>0</v>
      </c>
      <c r="G272" s="35">
        <f t="shared" si="37"/>
        <v>0</v>
      </c>
    </row>
    <row r="273" spans="1:7" x14ac:dyDescent="0.2">
      <c r="A273" s="11" t="s">
        <v>371</v>
      </c>
      <c r="B273" s="10">
        <v>2.0699999999999998</v>
      </c>
      <c r="C273" s="36">
        <f t="shared" si="39"/>
        <v>403.65</v>
      </c>
      <c r="D273" s="40">
        <f t="shared" si="33"/>
        <v>322.92</v>
      </c>
      <c r="E273" s="37">
        <f t="shared" si="35"/>
        <v>4.1025641025641026E-2</v>
      </c>
      <c r="F273" s="35">
        <v>8</v>
      </c>
      <c r="G273" s="35">
        <v>371.5</v>
      </c>
    </row>
    <row r="274" spans="1:7" x14ac:dyDescent="0.2">
      <c r="A274" s="11" t="s">
        <v>372</v>
      </c>
      <c r="B274" s="10">
        <v>2.06</v>
      </c>
      <c r="C274" s="36">
        <f t="shared" si="39"/>
        <v>401.7</v>
      </c>
      <c r="D274" s="40">
        <f>C274*80/100</f>
        <v>321.36</v>
      </c>
      <c r="E274" s="37">
        <f t="shared" si="35"/>
        <v>0.22307692307692309</v>
      </c>
      <c r="F274" s="36">
        <v>43.5</v>
      </c>
      <c r="G274" s="35">
        <v>30</v>
      </c>
    </row>
    <row r="275" spans="1:7" x14ac:dyDescent="0.2">
      <c r="A275" s="11" t="s">
        <v>391</v>
      </c>
      <c r="B275" s="10">
        <v>0</v>
      </c>
      <c r="C275" s="36">
        <f t="shared" si="39"/>
        <v>0</v>
      </c>
      <c r="D275" s="40">
        <f t="shared" si="33"/>
        <v>0</v>
      </c>
      <c r="E275" s="37">
        <f t="shared" si="35"/>
        <v>1.9348717948717948</v>
      </c>
      <c r="F275" s="35">
        <v>377.3</v>
      </c>
      <c r="G275" s="35">
        <v>275.69</v>
      </c>
    </row>
    <row r="276" spans="1:7" x14ac:dyDescent="0.2">
      <c r="A276" s="11" t="s">
        <v>392</v>
      </c>
      <c r="B276" s="10">
        <v>0</v>
      </c>
      <c r="C276" s="36">
        <f>B276*230</f>
        <v>0</v>
      </c>
      <c r="D276" s="40">
        <f>C276*80/100</f>
        <v>0</v>
      </c>
      <c r="E276" s="37">
        <f>F276/230</f>
        <v>2.324086956521739</v>
      </c>
      <c r="F276" s="35">
        <v>534.54</v>
      </c>
      <c r="G276" s="35">
        <v>1120.8800000000001</v>
      </c>
    </row>
    <row r="277" spans="1:7" x14ac:dyDescent="0.2">
      <c r="A277" s="11" t="s">
        <v>393</v>
      </c>
      <c r="B277" s="10">
        <v>0</v>
      </c>
      <c r="C277" s="36">
        <f>B277*230</f>
        <v>0</v>
      </c>
      <c r="D277" s="40">
        <v>0</v>
      </c>
      <c r="E277" s="37">
        <f>F277/230</f>
        <v>0.11565217391304349</v>
      </c>
      <c r="F277" s="35">
        <v>26.6</v>
      </c>
      <c r="G277" s="35">
        <v>23.92</v>
      </c>
    </row>
    <row r="278" spans="1:7" x14ac:dyDescent="0.2">
      <c r="A278" s="11" t="s">
        <v>373</v>
      </c>
      <c r="B278" s="10">
        <v>0.4</v>
      </c>
      <c r="C278" s="36">
        <f>B278*195</f>
        <v>78</v>
      </c>
      <c r="D278" s="40">
        <f t="shared" si="33"/>
        <v>62.4</v>
      </c>
      <c r="E278" s="37">
        <f t="shared" si="35"/>
        <v>3.1466153846153846</v>
      </c>
      <c r="F278" s="35">
        <v>613.59</v>
      </c>
      <c r="G278" s="35">
        <v>358.78</v>
      </c>
    </row>
    <row r="279" spans="1:7" x14ac:dyDescent="0.2">
      <c r="A279" s="11" t="s">
        <v>374</v>
      </c>
      <c r="B279" s="10">
        <v>26.81</v>
      </c>
      <c r="C279" s="36">
        <f>B279*195</f>
        <v>5227.95</v>
      </c>
      <c r="D279" s="40">
        <f t="shared" si="33"/>
        <v>4182.3599999999997</v>
      </c>
      <c r="E279" s="37">
        <f t="shared" si="35"/>
        <v>2.415025641025641</v>
      </c>
      <c r="F279" s="63">
        <v>470.93</v>
      </c>
      <c r="G279" s="63">
        <v>310.43</v>
      </c>
    </row>
    <row r="280" spans="1:7" x14ac:dyDescent="0.2">
      <c r="A280" s="22" t="s">
        <v>375</v>
      </c>
      <c r="B280" s="51">
        <v>0</v>
      </c>
      <c r="C280" s="45">
        <v>0</v>
      </c>
      <c r="D280" s="40">
        <v>0</v>
      </c>
      <c r="E280" s="65">
        <f t="shared" si="35"/>
        <v>0.15605128205128205</v>
      </c>
      <c r="F280" s="64">
        <v>30.43</v>
      </c>
      <c r="G280" s="64">
        <v>21.65</v>
      </c>
    </row>
    <row r="281" spans="1:7" x14ac:dyDescent="0.2">
      <c r="A281" s="11" t="s">
        <v>376</v>
      </c>
      <c r="B281" s="12">
        <f t="shared" ref="B281:G281" si="42">SUM(B243:B280)</f>
        <v>96.41</v>
      </c>
      <c r="C281" s="13">
        <f t="shared" si="42"/>
        <v>18799.95</v>
      </c>
      <c r="D281" s="44">
        <f t="shared" si="42"/>
        <v>15039.96</v>
      </c>
      <c r="E281" s="12">
        <f t="shared" si="42"/>
        <v>48.475416387959875</v>
      </c>
      <c r="F281" s="13">
        <f t="shared" si="42"/>
        <v>9798.9100000000017</v>
      </c>
      <c r="G281" s="13">
        <f t="shared" si="42"/>
        <v>10314.410000000002</v>
      </c>
    </row>
    <row r="282" spans="1:7" x14ac:dyDescent="0.2">
      <c r="A282" s="20" t="s">
        <v>377</v>
      </c>
      <c r="B282" s="49">
        <f>SUM(B281,B242)</f>
        <v>117.4036</v>
      </c>
      <c r="C282" s="43">
        <f>C242+C281</f>
        <v>22578.798000000003</v>
      </c>
      <c r="D282" s="44">
        <f>D242+D281</f>
        <v>18063.038399999998</v>
      </c>
      <c r="E282" s="49">
        <f>E242+E281</f>
        <v>101.10631638795988</v>
      </c>
      <c r="F282" s="43">
        <f>F242+F281</f>
        <v>14522.970000000001</v>
      </c>
      <c r="G282" s="43">
        <f>SUM(G242,G281)</f>
        <v>13608.580000000002</v>
      </c>
    </row>
    <row r="283" spans="1:7" x14ac:dyDescent="0.2">
      <c r="A283" s="23" t="s">
        <v>420</v>
      </c>
      <c r="B283" s="50">
        <f t="shared" ref="B283:G283" si="43">SUM(B282,B186)</f>
        <v>5477.8935999999985</v>
      </c>
      <c r="C283" s="46">
        <f t="shared" si="43"/>
        <v>697389.04799999995</v>
      </c>
      <c r="D283" s="44">
        <f t="shared" si="43"/>
        <v>490430.21339999995</v>
      </c>
      <c r="E283" s="50">
        <f t="shared" si="43"/>
        <v>5152.0847163879607</v>
      </c>
      <c r="F283" s="46">
        <f t="shared" si="43"/>
        <v>454776.68999999994</v>
      </c>
      <c r="G283" s="46">
        <f t="shared" si="43"/>
        <v>315523.38</v>
      </c>
    </row>
    <row r="284" spans="1:7" x14ac:dyDescent="0.2">
      <c r="A284" s="16"/>
      <c r="B284" s="19"/>
      <c r="C284" s="19"/>
      <c r="D284" s="19"/>
      <c r="E284" s="17"/>
      <c r="F284" s="19"/>
      <c r="G284" s="28"/>
    </row>
    <row r="285" spans="1:7" x14ac:dyDescent="0.2">
      <c r="A285" s="24" t="s">
        <v>213</v>
      </c>
      <c r="B285" s="17"/>
      <c r="C285" s="19"/>
      <c r="D285" s="19"/>
      <c r="E285" s="17"/>
      <c r="F285" s="17"/>
      <c r="G285" s="29"/>
    </row>
    <row r="286" spans="1:7" x14ac:dyDescent="0.2">
      <c r="A286" s="24" t="s">
        <v>214</v>
      </c>
      <c r="B286" s="19"/>
      <c r="C286" s="19"/>
      <c r="D286" s="19"/>
      <c r="E286" s="17"/>
      <c r="F286" s="19"/>
      <c r="G286" s="28"/>
    </row>
    <row r="287" spans="1:7" x14ac:dyDescent="0.2">
      <c r="A287" s="24" t="s">
        <v>207</v>
      </c>
      <c r="B287" s="19"/>
      <c r="C287" s="19"/>
      <c r="D287" s="19"/>
      <c r="E287" s="17"/>
      <c r="F287" s="19"/>
      <c r="G287" s="28"/>
    </row>
    <row r="288" spans="1:7" x14ac:dyDescent="0.2">
      <c r="A288" s="24" t="s">
        <v>208</v>
      </c>
      <c r="B288" s="19"/>
      <c r="C288" s="19"/>
      <c r="D288" s="19"/>
      <c r="E288" s="17"/>
      <c r="F288" s="19"/>
      <c r="G288" s="28"/>
    </row>
    <row r="289" spans="1:7" x14ac:dyDescent="0.2">
      <c r="A289" s="11" t="s">
        <v>209</v>
      </c>
      <c r="B289" s="12">
        <v>104.93</v>
      </c>
      <c r="C289" s="13">
        <f>B289*140</f>
        <v>14690.2</v>
      </c>
      <c r="D289" s="39">
        <f>C289*70/100</f>
        <v>10283.14</v>
      </c>
      <c r="E289" s="12">
        <v>76.0792</v>
      </c>
      <c r="F289" s="13">
        <v>9086.4599999999991</v>
      </c>
      <c r="G289" s="13">
        <v>5437.36</v>
      </c>
    </row>
    <row r="290" spans="1:7" x14ac:dyDescent="0.2">
      <c r="A290" s="9"/>
      <c r="B290" s="68"/>
      <c r="C290" s="68"/>
      <c r="D290" s="68"/>
      <c r="E290" s="10"/>
      <c r="F290" s="68"/>
      <c r="G290" s="68"/>
    </row>
    <row r="291" spans="1:7" x14ac:dyDescent="0.2">
      <c r="A291" s="16" t="s">
        <v>215</v>
      </c>
      <c r="B291" s="19"/>
      <c r="C291" s="19"/>
      <c r="D291" s="19"/>
      <c r="E291" s="17"/>
      <c r="F291" s="19"/>
      <c r="G291" s="19"/>
    </row>
    <row r="292" spans="1:7" x14ac:dyDescent="0.2">
      <c r="A292" s="66" t="s">
        <v>405</v>
      </c>
      <c r="B292" s="19"/>
      <c r="C292" s="19"/>
      <c r="D292" s="19"/>
      <c r="E292" s="17"/>
      <c r="F292" s="19"/>
      <c r="G292" s="19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Roman,Corsivo"Anbau- und Produktionszahlen der D.O.C. und I.G.T. Weine Südtirols</oddHeader>
    <oddFooter>&amp;L&amp;"Times New Roman,Normale"ODC_STAT_04_2020_AV_STAT&amp;R&amp;"Times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2"/>
  <sheetViews>
    <sheetView tabSelected="1" zoomScale="120" zoomScaleNormal="120" workbookViewId="0"/>
  </sheetViews>
  <sheetFormatPr baseColWidth="10" defaultRowHeight="12" x14ac:dyDescent="0.2"/>
  <cols>
    <col min="1" max="1" width="46" style="1" customWidth="1"/>
    <col min="2" max="2" width="10.28515625" style="27" customWidth="1"/>
    <col min="3" max="4" width="8.5703125" style="27" customWidth="1"/>
    <col min="5" max="5" width="10.28515625" style="27" customWidth="1"/>
    <col min="6" max="6" width="8.5703125" style="27" customWidth="1"/>
    <col min="7" max="7" width="8.5703125" style="1" customWidth="1"/>
    <col min="8" max="16384" width="11.42578125" style="1"/>
  </cols>
  <sheetData>
    <row r="1" spans="1:7" ht="35.25" customHeight="1" x14ac:dyDescent="0.2">
      <c r="A1" s="2"/>
      <c r="B1" s="3"/>
      <c r="C1" s="69" t="s">
        <v>0</v>
      </c>
      <c r="D1" s="69"/>
      <c r="E1" s="4"/>
      <c r="F1" s="69" t="s">
        <v>407</v>
      </c>
      <c r="G1" s="69"/>
    </row>
    <row r="2" spans="1:7" ht="48" customHeight="1" x14ac:dyDescent="0.2">
      <c r="A2" s="5" t="s">
        <v>1</v>
      </c>
      <c r="B2" s="6" t="s">
        <v>2</v>
      </c>
      <c r="C2" s="7" t="s">
        <v>3</v>
      </c>
      <c r="D2" s="8" t="s">
        <v>4</v>
      </c>
      <c r="E2" s="6" t="s">
        <v>400</v>
      </c>
      <c r="F2" s="7" t="s">
        <v>3</v>
      </c>
      <c r="G2" s="7" t="s">
        <v>4</v>
      </c>
    </row>
    <row r="3" spans="1:7" x14ac:dyDescent="0.2">
      <c r="A3" s="9" t="s">
        <v>5</v>
      </c>
      <c r="B3" s="10">
        <v>94.99</v>
      </c>
      <c r="C3" s="36">
        <f>B3*125</f>
        <v>11873.75</v>
      </c>
      <c r="D3" s="40">
        <f>C3*70/100</f>
        <v>8311.625</v>
      </c>
      <c r="E3" s="34">
        <v>22.731300000000012</v>
      </c>
      <c r="F3" s="35">
        <v>1777.8700000000006</v>
      </c>
      <c r="G3" s="35">
        <v>1209.18</v>
      </c>
    </row>
    <row r="4" spans="1:7" x14ac:dyDescent="0.2">
      <c r="A4" s="9" t="s">
        <v>6</v>
      </c>
      <c r="B4" s="10">
        <v>0</v>
      </c>
      <c r="C4" s="36">
        <f t="shared" ref="C4:C7" si="0">B4*140</f>
        <v>0</v>
      </c>
      <c r="D4" s="40">
        <f t="shared" ref="D4:D7" si="1">C4*70/100</f>
        <v>0</v>
      </c>
      <c r="E4" s="34">
        <v>15.492799999999999</v>
      </c>
      <c r="F4" s="35">
        <v>1308.72</v>
      </c>
      <c r="G4" s="35">
        <v>878.08</v>
      </c>
    </row>
    <row r="5" spans="1:7" x14ac:dyDescent="0.2">
      <c r="A5" s="9" t="s">
        <v>7</v>
      </c>
      <c r="B5" s="10">
        <v>0</v>
      </c>
      <c r="C5" s="36">
        <f t="shared" si="0"/>
        <v>0</v>
      </c>
      <c r="D5" s="40">
        <f t="shared" si="1"/>
        <v>0</v>
      </c>
      <c r="E5" s="34">
        <v>16.703999999999997</v>
      </c>
      <c r="F5" s="35">
        <v>1264.0700000000004</v>
      </c>
      <c r="G5" s="35">
        <v>871.42</v>
      </c>
    </row>
    <row r="6" spans="1:7" x14ac:dyDescent="0.2">
      <c r="A6" s="9" t="s">
        <v>8</v>
      </c>
      <c r="B6" s="10">
        <v>0</v>
      </c>
      <c r="C6" s="36">
        <f t="shared" si="0"/>
        <v>0</v>
      </c>
      <c r="D6" s="40">
        <f t="shared" si="1"/>
        <v>0</v>
      </c>
      <c r="E6" s="34">
        <v>0</v>
      </c>
      <c r="F6" s="35">
        <v>0</v>
      </c>
      <c r="G6" s="35">
        <v>0</v>
      </c>
    </row>
    <row r="7" spans="1:7" x14ac:dyDescent="0.2">
      <c r="A7" s="9" t="s">
        <v>9</v>
      </c>
      <c r="B7" s="10">
        <v>0</v>
      </c>
      <c r="C7" s="36">
        <f t="shared" si="0"/>
        <v>0</v>
      </c>
      <c r="D7" s="40">
        <f t="shared" si="1"/>
        <v>0</v>
      </c>
      <c r="E7" s="34">
        <v>4.4725000000000001</v>
      </c>
      <c r="F7" s="35">
        <v>363.85000000000008</v>
      </c>
      <c r="G7" s="35">
        <v>248.89</v>
      </c>
    </row>
    <row r="8" spans="1:7" x14ac:dyDescent="0.2">
      <c r="A8" s="11" t="s">
        <v>5</v>
      </c>
      <c r="B8" s="12">
        <f t="shared" ref="B8:F8" si="2">SUM(B3:B7)</f>
        <v>94.99</v>
      </c>
      <c r="C8" s="13">
        <f t="shared" si="2"/>
        <v>11873.75</v>
      </c>
      <c r="D8" s="39">
        <f t="shared" si="2"/>
        <v>8311.625</v>
      </c>
      <c r="E8" s="47">
        <f t="shared" si="2"/>
        <v>59.400599999999997</v>
      </c>
      <c r="F8" s="48">
        <f t="shared" si="2"/>
        <v>4714.5100000000011</v>
      </c>
      <c r="G8" s="48">
        <f>SUM(G3:G7)</f>
        <v>3207.57</v>
      </c>
    </row>
    <row r="9" spans="1:7" x14ac:dyDescent="0.2">
      <c r="A9" s="11"/>
      <c r="B9" s="12"/>
      <c r="C9" s="13"/>
      <c r="D9" s="39"/>
      <c r="E9" s="47"/>
      <c r="F9" s="13"/>
      <c r="G9" s="15"/>
    </row>
    <row r="10" spans="1:7" s="27" customFormat="1" x14ac:dyDescent="0.2">
      <c r="A10" s="9" t="s">
        <v>10</v>
      </c>
      <c r="B10" s="10">
        <v>6.51</v>
      </c>
      <c r="C10" s="36">
        <f>B10*140</f>
        <v>911.4</v>
      </c>
      <c r="D10" s="40">
        <f>C10*70/100</f>
        <v>637.98</v>
      </c>
      <c r="E10" s="34">
        <v>75.934200000000033</v>
      </c>
      <c r="F10" s="35">
        <v>8945.99</v>
      </c>
      <c r="G10" s="35">
        <v>5349.62</v>
      </c>
    </row>
    <row r="11" spans="1:7" s="27" customFormat="1" x14ac:dyDescent="0.2">
      <c r="A11" s="9" t="s">
        <v>11</v>
      </c>
      <c r="B11" s="10">
        <v>338.85</v>
      </c>
      <c r="C11" s="36">
        <f>B11*140</f>
        <v>47439</v>
      </c>
      <c r="D11" s="40">
        <f>C11*70/100</f>
        <v>33207.300000000003</v>
      </c>
      <c r="E11" s="34">
        <v>76.054399999999958</v>
      </c>
      <c r="F11" s="35">
        <v>8357.4100000000035</v>
      </c>
      <c r="G11" s="35">
        <v>5856.81</v>
      </c>
    </row>
    <row r="12" spans="1:7" s="27" customFormat="1" x14ac:dyDescent="0.2">
      <c r="A12" s="9" t="s">
        <v>12</v>
      </c>
      <c r="B12" s="10">
        <v>0</v>
      </c>
      <c r="C12" s="36">
        <f t="shared" ref="C12:C15" si="3">B12*140</f>
        <v>0</v>
      </c>
      <c r="D12" s="40">
        <v>0</v>
      </c>
      <c r="E12" s="34">
        <v>94.919200000000032</v>
      </c>
      <c r="F12" s="35">
        <v>10963.429999999991</v>
      </c>
      <c r="G12" s="35">
        <v>7661.28</v>
      </c>
    </row>
    <row r="13" spans="1:7" s="27" customFormat="1" x14ac:dyDescent="0.2">
      <c r="A13" s="9" t="s">
        <v>13</v>
      </c>
      <c r="B13" s="10">
        <v>0</v>
      </c>
      <c r="C13" s="36">
        <f t="shared" si="3"/>
        <v>0</v>
      </c>
      <c r="D13" s="40">
        <v>0</v>
      </c>
      <c r="E13" s="34">
        <v>4.9801000000000002</v>
      </c>
      <c r="F13" s="35">
        <v>503.42</v>
      </c>
      <c r="G13" s="35">
        <v>405.02</v>
      </c>
    </row>
    <row r="14" spans="1:7" s="27" customFormat="1" x14ac:dyDescent="0.2">
      <c r="A14" s="9" t="s">
        <v>14</v>
      </c>
      <c r="B14" s="10">
        <v>0</v>
      </c>
      <c r="C14" s="36">
        <f t="shared" si="3"/>
        <v>0</v>
      </c>
      <c r="D14" s="40">
        <v>0</v>
      </c>
      <c r="E14" s="34">
        <v>40.869500000000002</v>
      </c>
      <c r="F14" s="35">
        <v>4449.5300000000025</v>
      </c>
      <c r="G14" s="35">
        <v>3216.45</v>
      </c>
    </row>
    <row r="15" spans="1:7" s="27" customFormat="1" x14ac:dyDescent="0.2">
      <c r="A15" s="9" t="s">
        <v>15</v>
      </c>
      <c r="B15" s="10">
        <v>0</v>
      </c>
      <c r="C15" s="36">
        <f t="shared" si="3"/>
        <v>0</v>
      </c>
      <c r="D15" s="40">
        <v>0</v>
      </c>
      <c r="E15" s="34">
        <v>49.728800000000028</v>
      </c>
      <c r="F15" s="35">
        <v>5383.27</v>
      </c>
      <c r="G15" s="35">
        <v>3662.63</v>
      </c>
    </row>
    <row r="16" spans="1:7" x14ac:dyDescent="0.2">
      <c r="A16" s="11" t="s">
        <v>16</v>
      </c>
      <c r="B16" s="12">
        <f t="shared" ref="B16:D16" si="4">SUM(B10:B15)</f>
        <v>345.36</v>
      </c>
      <c r="C16" s="13">
        <f t="shared" si="4"/>
        <v>48350.400000000001</v>
      </c>
      <c r="D16" s="39">
        <f t="shared" si="4"/>
        <v>33845.280000000006</v>
      </c>
      <c r="E16" s="12">
        <f t="shared" ref="E16:F16" si="5">SUM(E10:E15)</f>
        <v>342.48620000000005</v>
      </c>
      <c r="F16" s="13">
        <f t="shared" si="5"/>
        <v>38603.050000000003</v>
      </c>
      <c r="G16" s="13">
        <f>SUM(G10:G15)</f>
        <v>26151.81</v>
      </c>
    </row>
    <row r="17" spans="1:7" x14ac:dyDescent="0.2">
      <c r="A17" s="11"/>
      <c r="B17" s="12"/>
      <c r="C17" s="13"/>
      <c r="D17" s="39"/>
      <c r="E17" s="12"/>
      <c r="F17" s="13"/>
      <c r="G17" s="14"/>
    </row>
    <row r="18" spans="1:7" x14ac:dyDescent="0.2">
      <c r="A18" s="9" t="s">
        <v>17</v>
      </c>
      <c r="B18" s="34">
        <v>69.010000000000005</v>
      </c>
      <c r="C18" s="36">
        <f>B18*125</f>
        <v>8626.25</v>
      </c>
      <c r="D18" s="40">
        <f>C18*70/100</f>
        <v>6038.375</v>
      </c>
      <c r="E18" s="34">
        <v>63.452400000000004</v>
      </c>
      <c r="F18" s="35">
        <v>4866</v>
      </c>
      <c r="G18" s="35">
        <v>3397.7</v>
      </c>
    </row>
    <row r="19" spans="1:7" x14ac:dyDescent="0.2">
      <c r="A19" s="9" t="s">
        <v>18</v>
      </c>
      <c r="B19" s="10">
        <v>102.25</v>
      </c>
      <c r="C19" s="36">
        <f>B19*125</f>
        <v>12781.25</v>
      </c>
      <c r="D19" s="40">
        <f>C19*70/100</f>
        <v>8946.875</v>
      </c>
      <c r="E19" s="34">
        <v>88.454100000000039</v>
      </c>
      <c r="F19" s="35">
        <v>8684</v>
      </c>
      <c r="G19" s="35">
        <v>6065.87</v>
      </c>
    </row>
    <row r="20" spans="1:7" x14ac:dyDescent="0.2">
      <c r="A20" s="11" t="s">
        <v>19</v>
      </c>
      <c r="B20" s="12">
        <f t="shared" ref="B20:F20" si="6">SUM(B18:B19)</f>
        <v>171.26</v>
      </c>
      <c r="C20" s="13">
        <f t="shared" si="6"/>
        <v>21407.5</v>
      </c>
      <c r="D20" s="39">
        <f t="shared" si="6"/>
        <v>14985.25</v>
      </c>
      <c r="E20" s="47">
        <f t="shared" si="6"/>
        <v>151.90650000000005</v>
      </c>
      <c r="F20" s="48">
        <f t="shared" si="6"/>
        <v>13550</v>
      </c>
      <c r="G20" s="13">
        <f>SUM(G18:G19)</f>
        <v>9463.57</v>
      </c>
    </row>
    <row r="21" spans="1:7" x14ac:dyDescent="0.2">
      <c r="A21" s="11"/>
      <c r="B21" s="12"/>
      <c r="C21" s="13"/>
      <c r="D21" s="39"/>
      <c r="E21" s="47"/>
      <c r="F21" s="48"/>
      <c r="G21" s="14"/>
    </row>
    <row r="22" spans="1:7" x14ac:dyDescent="0.2">
      <c r="A22" s="11" t="s">
        <v>20</v>
      </c>
      <c r="B22" s="30">
        <v>0</v>
      </c>
      <c r="C22" s="13">
        <f>B22*130</f>
        <v>0</v>
      </c>
      <c r="D22" s="39">
        <f>C22*70/100</f>
        <v>0</v>
      </c>
      <c r="E22" s="30">
        <v>0.45</v>
      </c>
      <c r="F22" s="31">
        <v>44</v>
      </c>
      <c r="G22" s="31">
        <v>30.75</v>
      </c>
    </row>
    <row r="23" spans="1:7" x14ac:dyDescent="0.2">
      <c r="A23" s="11"/>
      <c r="B23" s="12"/>
      <c r="C23" s="13"/>
      <c r="D23" s="39"/>
      <c r="E23" s="12"/>
      <c r="F23" s="13"/>
      <c r="G23" s="14"/>
    </row>
    <row r="24" spans="1:7" x14ac:dyDescent="0.2">
      <c r="A24" s="9" t="s">
        <v>21</v>
      </c>
      <c r="B24" s="10">
        <v>377.03</v>
      </c>
      <c r="C24" s="36">
        <f>B24*130</f>
        <v>49013.899999999994</v>
      </c>
      <c r="D24" s="40">
        <f>C24*70/100</f>
        <v>34309.729999999996</v>
      </c>
      <c r="E24" s="34">
        <v>443.36079999999941</v>
      </c>
      <c r="F24" s="35">
        <v>40570.310000000012</v>
      </c>
      <c r="G24" s="35">
        <v>27339.96</v>
      </c>
    </row>
    <row r="25" spans="1:7" x14ac:dyDescent="0.2">
      <c r="A25" s="16" t="s">
        <v>22</v>
      </c>
      <c r="B25" s="10">
        <v>0</v>
      </c>
      <c r="C25" s="36">
        <v>0</v>
      </c>
      <c r="D25" s="40">
        <v>0</v>
      </c>
      <c r="E25" s="34">
        <v>0.24249999999999999</v>
      </c>
      <c r="F25" s="35">
        <v>11</v>
      </c>
      <c r="G25" s="35">
        <v>4</v>
      </c>
    </row>
    <row r="26" spans="1:7" x14ac:dyDescent="0.2">
      <c r="A26" s="9" t="s">
        <v>23</v>
      </c>
      <c r="B26" s="10">
        <v>0</v>
      </c>
      <c r="C26" s="36">
        <v>0</v>
      </c>
      <c r="D26" s="40">
        <v>0</v>
      </c>
      <c r="E26" s="34">
        <v>33.43</v>
      </c>
      <c r="F26" s="35">
        <v>2288.52</v>
      </c>
      <c r="G26" s="35">
        <v>1590.25</v>
      </c>
    </row>
    <row r="27" spans="1:7" x14ac:dyDescent="0.2">
      <c r="A27" s="9" t="s">
        <v>24</v>
      </c>
      <c r="B27" s="10">
        <v>0</v>
      </c>
      <c r="C27" s="36">
        <v>0</v>
      </c>
      <c r="D27" s="40">
        <v>0</v>
      </c>
      <c r="E27" s="34">
        <v>15.385299999999997</v>
      </c>
      <c r="F27" s="35">
        <v>1316.78</v>
      </c>
      <c r="G27" s="35">
        <v>1070.4000000000001</v>
      </c>
    </row>
    <row r="28" spans="1:7" x14ac:dyDescent="0.2">
      <c r="A28" s="11" t="s">
        <v>25</v>
      </c>
      <c r="B28" s="12">
        <f t="shared" ref="B28:G28" si="7">SUM(B24:B27)</f>
        <v>377.03</v>
      </c>
      <c r="C28" s="13">
        <f t="shared" si="7"/>
        <v>49013.899999999994</v>
      </c>
      <c r="D28" s="39">
        <f t="shared" si="7"/>
        <v>34309.729999999996</v>
      </c>
      <c r="E28" s="12">
        <f t="shared" si="7"/>
        <v>492.4185999999994</v>
      </c>
      <c r="F28" s="13">
        <f t="shared" si="7"/>
        <v>44186.610000000008</v>
      </c>
      <c r="G28" s="13">
        <f t="shared" si="7"/>
        <v>30004.61</v>
      </c>
    </row>
    <row r="29" spans="1:7" x14ac:dyDescent="0.2">
      <c r="A29" s="11"/>
      <c r="B29" s="12"/>
      <c r="C29" s="13"/>
      <c r="D29" s="39"/>
      <c r="E29" s="12"/>
      <c r="F29" s="13"/>
      <c r="G29" s="14"/>
    </row>
    <row r="30" spans="1:7" x14ac:dyDescent="0.2">
      <c r="A30" s="9" t="s">
        <v>26</v>
      </c>
      <c r="B30" s="10">
        <v>531.15</v>
      </c>
      <c r="C30" s="36">
        <f>B30*120</f>
        <v>63738</v>
      </c>
      <c r="D30" s="40">
        <f>C30*70/100</f>
        <v>44616.6</v>
      </c>
      <c r="E30" s="34">
        <v>495.17140000000012</v>
      </c>
      <c r="F30" s="35">
        <v>37951.05999999999</v>
      </c>
      <c r="G30" s="35">
        <v>26563.9</v>
      </c>
    </row>
    <row r="31" spans="1:7" x14ac:dyDescent="0.2">
      <c r="A31" s="9" t="s">
        <v>27</v>
      </c>
      <c r="B31" s="10">
        <v>0</v>
      </c>
      <c r="C31" s="36">
        <v>0</v>
      </c>
      <c r="D31" s="40">
        <v>0</v>
      </c>
      <c r="E31" s="34">
        <v>1.8635999999999999</v>
      </c>
      <c r="F31" s="35">
        <v>119</v>
      </c>
      <c r="G31" s="35">
        <v>50.93</v>
      </c>
    </row>
    <row r="32" spans="1:7" x14ac:dyDescent="0.2">
      <c r="A32" s="9" t="s">
        <v>28</v>
      </c>
      <c r="B32" s="10">
        <v>0</v>
      </c>
      <c r="C32" s="36">
        <v>0</v>
      </c>
      <c r="D32" s="40">
        <v>0</v>
      </c>
      <c r="E32" s="34">
        <v>18.009299999999993</v>
      </c>
      <c r="F32" s="35">
        <v>1480.97</v>
      </c>
      <c r="G32" s="35">
        <v>1055.3900000000001</v>
      </c>
    </row>
    <row r="33" spans="1:7" x14ac:dyDescent="0.2">
      <c r="A33" s="9" t="s">
        <v>29</v>
      </c>
      <c r="B33" s="10">
        <v>0</v>
      </c>
      <c r="C33" s="36">
        <v>0</v>
      </c>
      <c r="D33" s="40">
        <v>0</v>
      </c>
      <c r="E33" s="34">
        <v>7.7611999999999997</v>
      </c>
      <c r="F33" s="35">
        <v>424.74</v>
      </c>
      <c r="G33" s="35">
        <v>244.69</v>
      </c>
    </row>
    <row r="34" spans="1:7" x14ac:dyDescent="0.2">
      <c r="A34" s="11" t="s">
        <v>30</v>
      </c>
      <c r="B34" s="12">
        <f t="shared" ref="B34:D34" si="8">SUM(B30:B33)</f>
        <v>531.15</v>
      </c>
      <c r="C34" s="13">
        <f t="shared" si="8"/>
        <v>63738</v>
      </c>
      <c r="D34" s="39">
        <f t="shared" si="8"/>
        <v>44616.6</v>
      </c>
      <c r="E34" s="12">
        <f>SUM(E30:E33)</f>
        <v>522.80550000000017</v>
      </c>
      <c r="F34" s="13">
        <f>SUM(F30:F33)</f>
        <v>39975.76999999999</v>
      </c>
      <c r="G34" s="13">
        <f>SUM(G30:G33)</f>
        <v>27914.91</v>
      </c>
    </row>
    <row r="35" spans="1:7" x14ac:dyDescent="0.2">
      <c r="A35" s="11"/>
      <c r="B35" s="12"/>
      <c r="C35" s="13"/>
      <c r="D35" s="39"/>
      <c r="E35" s="12"/>
      <c r="F35" s="13"/>
      <c r="G35" s="14"/>
    </row>
    <row r="36" spans="1:7" x14ac:dyDescent="0.2">
      <c r="A36" s="9" t="s">
        <v>31</v>
      </c>
      <c r="B36" s="34">
        <v>93.86</v>
      </c>
      <c r="C36" s="36">
        <f>B36*100</f>
        <v>9386</v>
      </c>
      <c r="D36" s="40">
        <f>C36*70/100</f>
        <v>6570.2</v>
      </c>
      <c r="E36" s="34">
        <v>84.509100000000004</v>
      </c>
      <c r="F36" s="35">
        <v>7309</v>
      </c>
      <c r="G36" s="35">
        <v>5078.6099999999997</v>
      </c>
    </row>
    <row r="37" spans="1:7" x14ac:dyDescent="0.2">
      <c r="A37" s="9" t="s">
        <v>32</v>
      </c>
      <c r="B37" s="10">
        <v>0</v>
      </c>
      <c r="C37" s="36">
        <v>0</v>
      </c>
      <c r="D37" s="40">
        <v>0</v>
      </c>
      <c r="E37" s="34">
        <v>2.0508000000000002</v>
      </c>
      <c r="F37" s="35">
        <v>136</v>
      </c>
      <c r="G37" s="35">
        <v>41.13</v>
      </c>
    </row>
    <row r="38" spans="1:7" x14ac:dyDescent="0.2">
      <c r="A38" s="9" t="s">
        <v>33</v>
      </c>
      <c r="B38" s="10">
        <v>0</v>
      </c>
      <c r="C38" s="36">
        <v>0</v>
      </c>
      <c r="D38" s="40">
        <v>0</v>
      </c>
      <c r="E38" s="34">
        <v>0</v>
      </c>
      <c r="F38" s="35">
        <v>0</v>
      </c>
      <c r="G38" s="35">
        <v>0</v>
      </c>
    </row>
    <row r="39" spans="1:7" x14ac:dyDescent="0.2">
      <c r="A39" s="52" t="s">
        <v>34</v>
      </c>
      <c r="B39" s="53">
        <f>B36</f>
        <v>93.86</v>
      </c>
      <c r="C39" s="54">
        <f>C36</f>
        <v>9386</v>
      </c>
      <c r="D39" s="55">
        <f>D36</f>
        <v>6570.2</v>
      </c>
      <c r="E39" s="53">
        <f>SUM(E36:E38)</f>
        <v>86.559899999999999</v>
      </c>
      <c r="F39" s="54">
        <f t="shared" ref="F39" si="9">SUM(F36:F38)</f>
        <v>7445</v>
      </c>
      <c r="G39" s="54">
        <f>SUM(G36:G38)</f>
        <v>5119.74</v>
      </c>
    </row>
    <row r="40" spans="1:7" x14ac:dyDescent="0.2">
      <c r="A40" s="52"/>
      <c r="B40" s="53"/>
      <c r="C40" s="54"/>
      <c r="D40" s="55"/>
      <c r="E40" s="53"/>
      <c r="F40" s="54"/>
      <c r="G40" s="56"/>
    </row>
    <row r="41" spans="1:7" x14ac:dyDescent="0.2">
      <c r="A41" s="9" t="s">
        <v>35</v>
      </c>
      <c r="B41" s="10">
        <v>18.309999999999999</v>
      </c>
      <c r="C41" s="36">
        <f>B41*120</f>
        <v>2197.1999999999998</v>
      </c>
      <c r="D41" s="40">
        <f>C41*70/100</f>
        <v>1538.04</v>
      </c>
      <c r="E41" s="34">
        <v>23.543699999999998</v>
      </c>
      <c r="F41" s="35">
        <v>1884.96</v>
      </c>
      <c r="G41" s="35">
        <v>1300.05</v>
      </c>
    </row>
    <row r="42" spans="1:7" x14ac:dyDescent="0.2">
      <c r="A42" s="9" t="s">
        <v>36</v>
      </c>
      <c r="B42" s="10">
        <v>0</v>
      </c>
      <c r="C42" s="36">
        <v>0</v>
      </c>
      <c r="D42" s="40">
        <v>0</v>
      </c>
      <c r="E42" s="34">
        <v>1.3123</v>
      </c>
      <c r="F42" s="35">
        <v>156</v>
      </c>
      <c r="G42" s="35">
        <v>109</v>
      </c>
    </row>
    <row r="43" spans="1:7" x14ac:dyDescent="0.2">
      <c r="A43" s="11" t="s">
        <v>35</v>
      </c>
      <c r="B43" s="32">
        <f t="shared" ref="B43:F43" si="10">SUM(B41:B42)</f>
        <v>18.309999999999999</v>
      </c>
      <c r="C43" s="33">
        <f t="shared" si="10"/>
        <v>2197.1999999999998</v>
      </c>
      <c r="D43" s="61">
        <f t="shared" si="10"/>
        <v>1538.04</v>
      </c>
      <c r="E43" s="47">
        <f t="shared" si="10"/>
        <v>24.855999999999998</v>
      </c>
      <c r="F43" s="13">
        <f t="shared" si="10"/>
        <v>2040.96</v>
      </c>
      <c r="G43" s="13">
        <f>SUM(G41:G42)</f>
        <v>1409.05</v>
      </c>
    </row>
    <row r="44" spans="1:7" x14ac:dyDescent="0.2">
      <c r="A44" s="11"/>
      <c r="B44" s="32"/>
      <c r="C44" s="32"/>
      <c r="D44" s="41"/>
      <c r="E44" s="47"/>
      <c r="F44" s="13"/>
      <c r="G44" s="14"/>
    </row>
    <row r="45" spans="1:7" x14ac:dyDescent="0.2">
      <c r="A45" s="9" t="s">
        <v>37</v>
      </c>
      <c r="B45" s="34">
        <v>82.14</v>
      </c>
      <c r="C45" s="36">
        <f>B45*130</f>
        <v>10678.2</v>
      </c>
      <c r="D45" s="40">
        <f>C45*70/100</f>
        <v>7474.74</v>
      </c>
      <c r="E45" s="17">
        <v>118.52149999999997</v>
      </c>
      <c r="F45" s="36">
        <v>11240.970000000008</v>
      </c>
      <c r="G45" s="36">
        <v>7815.08</v>
      </c>
    </row>
    <row r="46" spans="1:7" x14ac:dyDescent="0.2">
      <c r="A46" s="9" t="s">
        <v>38</v>
      </c>
      <c r="B46" s="10">
        <v>0</v>
      </c>
      <c r="C46" s="36">
        <v>0</v>
      </c>
      <c r="D46" s="40">
        <v>0</v>
      </c>
      <c r="E46" s="34">
        <v>0.20030000000000001</v>
      </c>
      <c r="F46" s="35">
        <v>16.62</v>
      </c>
      <c r="G46" s="36">
        <v>9.9499999999999993</v>
      </c>
    </row>
    <row r="47" spans="1:7" x14ac:dyDescent="0.2">
      <c r="A47" s="11" t="s">
        <v>37</v>
      </c>
      <c r="B47" s="32">
        <f>SUM(B45:B46)</f>
        <v>82.14</v>
      </c>
      <c r="C47" s="13">
        <f>B47*130</f>
        <v>10678.2</v>
      </c>
      <c r="D47" s="39">
        <f>C47*70/100</f>
        <v>7474.74</v>
      </c>
      <c r="E47" s="32">
        <f>SUM(E45:E46)</f>
        <v>118.72179999999997</v>
      </c>
      <c r="F47" s="33">
        <f>SUM(F45:F46)</f>
        <v>11257.590000000009</v>
      </c>
      <c r="G47" s="33">
        <f>SUM(G45:G46)</f>
        <v>7825.03</v>
      </c>
    </row>
    <row r="48" spans="1:7" x14ac:dyDescent="0.2">
      <c r="A48" s="11"/>
      <c r="B48" s="32"/>
      <c r="C48" s="13"/>
      <c r="D48" s="39"/>
      <c r="E48" s="32"/>
      <c r="F48" s="33"/>
      <c r="G48" s="18"/>
    </row>
    <row r="49" spans="1:7" x14ac:dyDescent="0.2">
      <c r="A49" s="11" t="s">
        <v>39</v>
      </c>
      <c r="B49" s="12">
        <v>18.62</v>
      </c>
      <c r="C49" s="13">
        <f>B49*130</f>
        <v>2420.6</v>
      </c>
      <c r="D49" s="39">
        <f>C49*70/100</f>
        <v>1694.42</v>
      </c>
      <c r="E49" s="32">
        <v>44.720600000000005</v>
      </c>
      <c r="F49" s="33">
        <v>3684.0399999999986</v>
      </c>
      <c r="G49" s="33">
        <v>2557.9299999999998</v>
      </c>
    </row>
    <row r="50" spans="1:7" x14ac:dyDescent="0.2">
      <c r="A50" s="11"/>
      <c r="B50" s="10"/>
      <c r="C50" s="36"/>
      <c r="D50" s="40"/>
      <c r="E50" s="12"/>
      <c r="F50" s="13"/>
      <c r="G50" s="14"/>
    </row>
    <row r="51" spans="1:7" x14ac:dyDescent="0.2">
      <c r="A51" s="9" t="s">
        <v>40</v>
      </c>
      <c r="B51" s="34">
        <v>484.16</v>
      </c>
      <c r="C51" s="36">
        <f>B51*130</f>
        <v>62940.800000000003</v>
      </c>
      <c r="D51" s="40">
        <f>C51*70/100</f>
        <v>44058.559999999998</v>
      </c>
      <c r="E51" s="34">
        <v>600.90010000000052</v>
      </c>
      <c r="F51" s="35">
        <v>62545.589999999916</v>
      </c>
      <c r="G51" s="35">
        <v>41711.33</v>
      </c>
    </row>
    <row r="52" spans="1:7" x14ac:dyDescent="0.2">
      <c r="A52" s="9" t="s">
        <v>41</v>
      </c>
      <c r="B52" s="10">
        <v>0</v>
      </c>
      <c r="C52" s="36">
        <v>0</v>
      </c>
      <c r="D52" s="40">
        <v>0</v>
      </c>
      <c r="E52" s="34">
        <v>3.8856999999999995</v>
      </c>
      <c r="F52" s="35">
        <v>348.85</v>
      </c>
      <c r="G52" s="35">
        <v>243.67</v>
      </c>
    </row>
    <row r="53" spans="1:7" x14ac:dyDescent="0.2">
      <c r="A53" s="11" t="s">
        <v>40</v>
      </c>
      <c r="B53" s="32">
        <f>SUM(B51:B52)</f>
        <v>484.16</v>
      </c>
      <c r="C53" s="13">
        <f>SUM(C51:C52)</f>
        <v>62940.800000000003</v>
      </c>
      <c r="D53" s="39">
        <f>SUM(D51:D52)</f>
        <v>44058.559999999998</v>
      </c>
      <c r="E53" s="12">
        <f>SUM(E51:E52)</f>
        <v>604.78580000000056</v>
      </c>
      <c r="F53" s="13">
        <f t="shared" ref="F53" si="11">SUM(F51:F52)</f>
        <v>62894.439999999915</v>
      </c>
      <c r="G53" s="13">
        <f>SUM(G51:G52)</f>
        <v>41955</v>
      </c>
    </row>
    <row r="54" spans="1:7" x14ac:dyDescent="0.2">
      <c r="A54" s="11"/>
      <c r="B54" s="12"/>
      <c r="C54" s="13"/>
      <c r="D54" s="39"/>
      <c r="E54" s="12"/>
      <c r="F54" s="13"/>
      <c r="G54" s="14"/>
    </row>
    <row r="55" spans="1:7" x14ac:dyDescent="0.2">
      <c r="A55" s="9" t="s">
        <v>42</v>
      </c>
      <c r="B55" s="34">
        <v>189.91</v>
      </c>
      <c r="C55" s="36">
        <f>B55*130</f>
        <v>24688.3</v>
      </c>
      <c r="D55" s="40">
        <f>C55*70/100</f>
        <v>17281.810000000001</v>
      </c>
      <c r="E55" s="34">
        <v>314.04009999999988</v>
      </c>
      <c r="F55" s="35">
        <v>25214.04</v>
      </c>
      <c r="G55" s="35">
        <v>17637.5</v>
      </c>
    </row>
    <row r="56" spans="1:7" x14ac:dyDescent="0.2">
      <c r="A56" s="9" t="s">
        <v>43</v>
      </c>
      <c r="B56" s="10">
        <v>0</v>
      </c>
      <c r="C56" s="36">
        <v>0</v>
      </c>
      <c r="D56" s="40">
        <v>0</v>
      </c>
      <c r="E56" s="34">
        <v>0.28839999999999999</v>
      </c>
      <c r="F56" s="35">
        <v>15.100000000000001</v>
      </c>
      <c r="G56" s="35">
        <v>6.95</v>
      </c>
    </row>
    <row r="57" spans="1:7" x14ac:dyDescent="0.2">
      <c r="A57" s="9" t="s">
        <v>44</v>
      </c>
      <c r="B57" s="10">
        <v>0</v>
      </c>
      <c r="C57" s="36">
        <v>0</v>
      </c>
      <c r="D57" s="40">
        <v>0</v>
      </c>
      <c r="E57" s="34">
        <v>24.007400000000001</v>
      </c>
      <c r="F57" s="35">
        <v>1820.6000000000001</v>
      </c>
      <c r="G57" s="35">
        <v>1256.32</v>
      </c>
    </row>
    <row r="58" spans="1:7" x14ac:dyDescent="0.2">
      <c r="A58" s="11" t="s">
        <v>45</v>
      </c>
      <c r="B58" s="12">
        <f>B55</f>
        <v>189.91</v>
      </c>
      <c r="C58" s="13">
        <f>C55</f>
        <v>24688.3</v>
      </c>
      <c r="D58" s="39">
        <f>D55</f>
        <v>17281.810000000001</v>
      </c>
      <c r="E58" s="12">
        <f>SUM(E55:E57)</f>
        <v>338.33589999999992</v>
      </c>
      <c r="F58" s="13">
        <f>SUM(F55:F57)</f>
        <v>27049.739999999998</v>
      </c>
      <c r="G58" s="13">
        <f>SUM(G55:G57)</f>
        <v>18900.77</v>
      </c>
    </row>
    <row r="59" spans="1:7" x14ac:dyDescent="0.2">
      <c r="A59" s="11"/>
      <c r="B59" s="12"/>
      <c r="C59" s="13"/>
      <c r="D59" s="39"/>
      <c r="E59" s="12"/>
      <c r="F59" s="13"/>
      <c r="G59" s="14"/>
    </row>
    <row r="60" spans="1:7" x14ac:dyDescent="0.2">
      <c r="A60" s="11" t="s">
        <v>46</v>
      </c>
      <c r="B60" s="12">
        <v>0.74</v>
      </c>
      <c r="C60" s="13">
        <f>B60*130</f>
        <v>96.2</v>
      </c>
      <c r="D60" s="39">
        <f>C60*70/100</f>
        <v>67.34</v>
      </c>
      <c r="E60" s="32">
        <v>0.61880000000000002</v>
      </c>
      <c r="F60" s="33">
        <v>55.42</v>
      </c>
      <c r="G60" s="33">
        <v>38.69</v>
      </c>
    </row>
    <row r="61" spans="1:7" x14ac:dyDescent="0.2">
      <c r="A61" s="11"/>
      <c r="B61" s="12"/>
      <c r="C61" s="13"/>
      <c r="D61" s="39"/>
      <c r="E61" s="12"/>
      <c r="F61" s="13"/>
      <c r="G61" s="14"/>
    </row>
    <row r="62" spans="1:7" x14ac:dyDescent="0.2">
      <c r="A62" s="9" t="s">
        <v>47</v>
      </c>
      <c r="B62" s="34">
        <v>237.53</v>
      </c>
      <c r="C62" s="36">
        <f>B62*130</f>
        <v>30878.9</v>
      </c>
      <c r="D62" s="40">
        <f>C62*70/100</f>
        <v>21615.23</v>
      </c>
      <c r="E62" s="34">
        <v>414.38890000000032</v>
      </c>
      <c r="F62" s="35">
        <v>37764.470000000008</v>
      </c>
      <c r="G62" s="35">
        <v>26064.66</v>
      </c>
    </row>
    <row r="63" spans="1:7" x14ac:dyDescent="0.2">
      <c r="A63" s="9" t="s">
        <v>48</v>
      </c>
      <c r="B63" s="10">
        <v>0</v>
      </c>
      <c r="C63" s="36">
        <v>0</v>
      </c>
      <c r="D63" s="40">
        <v>0</v>
      </c>
      <c r="E63" s="34">
        <v>23.907400000000003</v>
      </c>
      <c r="F63" s="35">
        <v>2143.8300000000004</v>
      </c>
      <c r="G63" s="35">
        <v>1455.95</v>
      </c>
    </row>
    <row r="64" spans="1:7" x14ac:dyDescent="0.2">
      <c r="A64" s="9" t="s">
        <v>49</v>
      </c>
      <c r="B64" s="10">
        <v>0</v>
      </c>
      <c r="C64" s="36">
        <v>0</v>
      </c>
      <c r="D64" s="40">
        <v>0</v>
      </c>
      <c r="E64" s="34">
        <v>6.7351999999999999</v>
      </c>
      <c r="F64" s="35">
        <v>704.86000000000024</v>
      </c>
      <c r="G64" s="35">
        <v>488.9</v>
      </c>
    </row>
    <row r="65" spans="1:7" x14ac:dyDescent="0.2">
      <c r="A65" s="11" t="s">
        <v>50</v>
      </c>
      <c r="B65" s="12">
        <f>B62</f>
        <v>237.53</v>
      </c>
      <c r="C65" s="13">
        <f>C62</f>
        <v>30878.9</v>
      </c>
      <c r="D65" s="39">
        <f>D62</f>
        <v>21615.23</v>
      </c>
      <c r="E65" s="12">
        <f>SUM(E62:E64)</f>
        <v>445.03150000000034</v>
      </c>
      <c r="F65" s="13">
        <f>SUM(F62:F64)</f>
        <v>40613.160000000011</v>
      </c>
      <c r="G65" s="13">
        <f>SUM(G62:G64)</f>
        <v>28009.510000000002</v>
      </c>
    </row>
    <row r="66" spans="1:7" x14ac:dyDescent="0.2">
      <c r="A66" s="11"/>
      <c r="B66" s="12"/>
      <c r="C66" s="13"/>
      <c r="D66" s="39"/>
      <c r="E66" s="12"/>
      <c r="F66" s="13"/>
      <c r="G66" s="14"/>
    </row>
    <row r="67" spans="1:7" x14ac:dyDescent="0.2">
      <c r="A67" s="11" t="s">
        <v>51</v>
      </c>
      <c r="B67" s="32">
        <v>0</v>
      </c>
      <c r="C67" s="13">
        <f>B67*130</f>
        <v>0</v>
      </c>
      <c r="D67" s="39">
        <f>C67*70/100</f>
        <v>0</v>
      </c>
      <c r="E67" s="32">
        <v>0</v>
      </c>
      <c r="F67" s="33">
        <v>0</v>
      </c>
      <c r="G67" s="31">
        <v>0</v>
      </c>
    </row>
    <row r="68" spans="1:7" x14ac:dyDescent="0.2">
      <c r="A68" s="11"/>
      <c r="B68" s="12"/>
      <c r="C68" s="13"/>
      <c r="D68" s="39"/>
      <c r="E68" s="12"/>
      <c r="F68" s="13"/>
      <c r="G68" s="14"/>
    </row>
    <row r="69" spans="1:7" x14ac:dyDescent="0.2">
      <c r="A69" s="9" t="s">
        <v>52</v>
      </c>
      <c r="B69" s="34">
        <v>457.85</v>
      </c>
      <c r="C69" s="36">
        <f>B69*120</f>
        <v>54942</v>
      </c>
      <c r="D69" s="40">
        <f>C69*70/100</f>
        <v>38459.4</v>
      </c>
      <c r="E69" s="34">
        <v>171.5699000000001</v>
      </c>
      <c r="F69" s="35">
        <v>13150</v>
      </c>
      <c r="G69" s="35">
        <v>9131.91</v>
      </c>
    </row>
    <row r="70" spans="1:7" x14ac:dyDescent="0.2">
      <c r="A70" s="9" t="s">
        <v>53</v>
      </c>
      <c r="B70" s="10">
        <v>0</v>
      </c>
      <c r="C70" s="36">
        <v>0</v>
      </c>
      <c r="D70" s="40">
        <v>0</v>
      </c>
      <c r="E70" s="34">
        <v>240.31930000000011</v>
      </c>
      <c r="F70" s="35">
        <v>16193</v>
      </c>
      <c r="G70" s="35">
        <v>11055</v>
      </c>
    </row>
    <row r="71" spans="1:7" x14ac:dyDescent="0.2">
      <c r="A71" s="9" t="s">
        <v>54</v>
      </c>
      <c r="B71" s="10">
        <v>0</v>
      </c>
      <c r="C71" s="36">
        <v>0</v>
      </c>
      <c r="D71" s="40">
        <v>0</v>
      </c>
      <c r="E71" s="34">
        <v>3.6135000000000002</v>
      </c>
      <c r="F71" s="35">
        <v>270</v>
      </c>
      <c r="G71" s="35">
        <v>357.4</v>
      </c>
    </row>
    <row r="72" spans="1:7" s="25" customFormat="1" x14ac:dyDescent="0.2">
      <c r="A72" s="9" t="s">
        <v>55</v>
      </c>
      <c r="B72" s="10">
        <v>0</v>
      </c>
      <c r="C72" s="36">
        <v>0</v>
      </c>
      <c r="D72" s="40">
        <v>0</v>
      </c>
      <c r="E72" s="37">
        <v>11.359699999999998</v>
      </c>
      <c r="F72" s="38">
        <v>708</v>
      </c>
      <c r="G72" s="38">
        <v>487.84</v>
      </c>
    </row>
    <row r="73" spans="1:7" x14ac:dyDescent="0.2">
      <c r="A73" s="11" t="s">
        <v>56</v>
      </c>
      <c r="B73" s="12">
        <f>B69</f>
        <v>457.85</v>
      </c>
      <c r="C73" s="13">
        <f>C69</f>
        <v>54942</v>
      </c>
      <c r="D73" s="39">
        <f>D69</f>
        <v>38459.4</v>
      </c>
      <c r="E73" s="12">
        <f>SUM(E69:E72)</f>
        <v>426.86240000000015</v>
      </c>
      <c r="F73" s="13">
        <f>SUM(F69:F72)</f>
        <v>30321</v>
      </c>
      <c r="G73" s="13">
        <f>SUM(G69:G72)</f>
        <v>21032.15</v>
      </c>
    </row>
    <row r="74" spans="1:7" x14ac:dyDescent="0.2">
      <c r="A74" s="11"/>
      <c r="B74" s="12"/>
      <c r="C74" s="13"/>
      <c r="D74" s="39"/>
      <c r="E74" s="12"/>
      <c r="F74" s="13"/>
      <c r="G74" s="14"/>
    </row>
    <row r="75" spans="1:7" x14ac:dyDescent="0.2">
      <c r="A75" s="9" t="s">
        <v>57</v>
      </c>
      <c r="B75" s="34">
        <v>158.22999999999999</v>
      </c>
      <c r="C75" s="36">
        <f>B75*110</f>
        <v>17405.3</v>
      </c>
      <c r="D75" s="40">
        <f>C75*70/100</f>
        <v>12183.71</v>
      </c>
      <c r="E75" s="34">
        <v>25.695299999999996</v>
      </c>
      <c r="F75" s="35">
        <v>1810.1799999999998</v>
      </c>
      <c r="G75" s="35">
        <v>2044.25</v>
      </c>
    </row>
    <row r="76" spans="1:7" x14ac:dyDescent="0.2">
      <c r="A76" s="9" t="s">
        <v>58</v>
      </c>
      <c r="B76" s="19">
        <v>0</v>
      </c>
      <c r="C76" s="19">
        <v>0</v>
      </c>
      <c r="D76" s="42">
        <v>0</v>
      </c>
      <c r="E76" s="34">
        <v>112.26659999999997</v>
      </c>
      <c r="F76" s="35">
        <v>8029.0599999999995</v>
      </c>
      <c r="G76" s="35">
        <v>4216.42</v>
      </c>
    </row>
    <row r="77" spans="1:7" x14ac:dyDescent="0.2">
      <c r="A77" s="11" t="s">
        <v>57</v>
      </c>
      <c r="B77" s="12">
        <f>SUM(B75:B76)</f>
        <v>158.22999999999999</v>
      </c>
      <c r="C77" s="13">
        <f>C75</f>
        <v>17405.3</v>
      </c>
      <c r="D77" s="39">
        <f>D75</f>
        <v>12183.71</v>
      </c>
      <c r="E77" s="12">
        <f>SUM(E75:E76)</f>
        <v>137.96189999999996</v>
      </c>
      <c r="F77" s="13">
        <f>SUM(F75:F76)</f>
        <v>9839.24</v>
      </c>
      <c r="G77" s="13">
        <f>SUM(G75:G76)</f>
        <v>6260.67</v>
      </c>
    </row>
    <row r="78" spans="1:7" x14ac:dyDescent="0.2">
      <c r="A78" s="11"/>
      <c r="B78" s="12"/>
      <c r="C78" s="13"/>
      <c r="D78" s="39"/>
      <c r="E78" s="47"/>
      <c r="F78" s="13"/>
      <c r="G78" s="14"/>
    </row>
    <row r="79" spans="1:7" x14ac:dyDescent="0.2">
      <c r="A79" s="9" t="s">
        <v>59</v>
      </c>
      <c r="B79" s="34">
        <v>482.23</v>
      </c>
      <c r="C79" s="36">
        <f>B79*140</f>
        <v>67512.2</v>
      </c>
      <c r="D79" s="40">
        <f>C79*70/100</f>
        <v>47258.54</v>
      </c>
      <c r="E79" s="34">
        <v>144.56730000000002</v>
      </c>
      <c r="F79" s="35">
        <v>12707</v>
      </c>
      <c r="G79" s="35">
        <v>8680.41</v>
      </c>
    </row>
    <row r="80" spans="1:7" x14ac:dyDescent="0.2">
      <c r="A80" s="9" t="s">
        <v>60</v>
      </c>
      <c r="B80" s="10">
        <v>0</v>
      </c>
      <c r="C80" s="36">
        <f>B80*140</f>
        <v>0</v>
      </c>
      <c r="D80" s="40">
        <f>C80*70/100</f>
        <v>0</v>
      </c>
      <c r="E80" s="34">
        <v>50.340000000000011</v>
      </c>
      <c r="F80" s="35">
        <v>3549</v>
      </c>
      <c r="G80" s="35">
        <v>2480.4499999999998</v>
      </c>
    </row>
    <row r="81" spans="1:7" x14ac:dyDescent="0.2">
      <c r="A81" s="9" t="s">
        <v>61</v>
      </c>
      <c r="B81" s="10">
        <v>0</v>
      </c>
      <c r="C81" s="36">
        <v>0</v>
      </c>
      <c r="D81" s="40">
        <v>0</v>
      </c>
      <c r="E81" s="34">
        <v>175.84269999999992</v>
      </c>
      <c r="F81" s="35">
        <v>16087</v>
      </c>
      <c r="G81" s="35">
        <v>11118.31</v>
      </c>
    </row>
    <row r="82" spans="1:7" x14ac:dyDescent="0.2">
      <c r="A82" s="9" t="s">
        <v>62</v>
      </c>
      <c r="B82" s="10">
        <v>0</v>
      </c>
      <c r="C82" s="36">
        <v>0</v>
      </c>
      <c r="D82" s="40">
        <v>0</v>
      </c>
      <c r="E82" s="34">
        <v>48.509799999999998</v>
      </c>
      <c r="F82" s="35">
        <v>3416</v>
      </c>
      <c r="G82" s="35">
        <v>2610.5</v>
      </c>
    </row>
    <row r="83" spans="1:7" x14ac:dyDescent="0.2">
      <c r="A83" s="9" t="s">
        <v>63</v>
      </c>
      <c r="B83" s="10">
        <v>0</v>
      </c>
      <c r="C83" s="36">
        <v>0</v>
      </c>
      <c r="D83" s="40">
        <v>0</v>
      </c>
      <c r="E83" s="34">
        <v>26.555399999999992</v>
      </c>
      <c r="F83" s="35">
        <v>2609</v>
      </c>
      <c r="G83" s="35">
        <v>1817.67</v>
      </c>
    </row>
    <row r="84" spans="1:7" x14ac:dyDescent="0.2">
      <c r="A84" s="11" t="s">
        <v>59</v>
      </c>
      <c r="B84" s="12">
        <f t="shared" ref="B84:F84" si="12">SUM(B79:B83)</f>
        <v>482.23</v>
      </c>
      <c r="C84" s="13">
        <f t="shared" si="12"/>
        <v>67512.2</v>
      </c>
      <c r="D84" s="39">
        <f t="shared" si="12"/>
        <v>47258.54</v>
      </c>
      <c r="E84" s="12">
        <f t="shared" si="12"/>
        <v>445.81519999999989</v>
      </c>
      <c r="F84" s="13">
        <f t="shared" si="12"/>
        <v>38368</v>
      </c>
      <c r="G84" s="13">
        <f>SUM(G79:G83)</f>
        <v>26707.339999999997</v>
      </c>
    </row>
    <row r="85" spans="1:7" x14ac:dyDescent="0.2">
      <c r="A85" s="11"/>
      <c r="B85" s="12"/>
      <c r="C85" s="13"/>
      <c r="D85" s="39"/>
      <c r="E85" s="12"/>
      <c r="F85" s="13"/>
      <c r="G85" s="14"/>
    </row>
    <row r="86" spans="1:7" x14ac:dyDescent="0.2">
      <c r="A86" s="11" t="s">
        <v>64</v>
      </c>
      <c r="B86" s="12">
        <v>0.14000000000000001</v>
      </c>
      <c r="C86" s="13">
        <f>B86*110</f>
        <v>15.400000000000002</v>
      </c>
      <c r="D86" s="39">
        <f>C86*70/100</f>
        <v>10.780000000000003</v>
      </c>
      <c r="E86" s="32">
        <v>0.1419</v>
      </c>
      <c r="F86" s="33">
        <v>10.199999999999999</v>
      </c>
      <c r="G86" s="33">
        <v>7</v>
      </c>
    </row>
    <row r="87" spans="1:7" x14ac:dyDescent="0.2">
      <c r="A87" s="11"/>
      <c r="B87" s="12"/>
      <c r="C87" s="13"/>
      <c r="D87" s="39"/>
      <c r="E87" s="12"/>
      <c r="F87" s="13"/>
      <c r="G87" s="14"/>
    </row>
    <row r="88" spans="1:7" x14ac:dyDescent="0.2">
      <c r="A88" s="9" t="s">
        <v>65</v>
      </c>
      <c r="B88" s="34">
        <v>189.95</v>
      </c>
      <c r="C88" s="36">
        <f>B88*130</f>
        <v>24693.5</v>
      </c>
      <c r="D88" s="40">
        <f>C88*70/100</f>
        <v>17285.45</v>
      </c>
      <c r="E88" s="34">
        <v>53.843899999999984</v>
      </c>
      <c r="F88" s="35">
        <v>4650.7999999999965</v>
      </c>
      <c r="G88" s="35">
        <v>3195.17</v>
      </c>
    </row>
    <row r="89" spans="1:7" x14ac:dyDescent="0.2">
      <c r="A89" s="9" t="s">
        <v>408</v>
      </c>
      <c r="B89" s="10">
        <v>0</v>
      </c>
      <c r="C89" s="36">
        <v>0</v>
      </c>
      <c r="D89" s="40">
        <v>0</v>
      </c>
      <c r="E89" s="34">
        <v>115.61349999999993</v>
      </c>
      <c r="F89" s="35">
        <v>9695.1399999999885</v>
      </c>
      <c r="G89" s="35">
        <v>6729.6</v>
      </c>
    </row>
    <row r="90" spans="1:7" x14ac:dyDescent="0.2">
      <c r="A90" s="9" t="s">
        <v>66</v>
      </c>
      <c r="B90" s="10">
        <v>0</v>
      </c>
      <c r="C90" s="36">
        <v>0</v>
      </c>
      <c r="D90" s="40">
        <v>0</v>
      </c>
      <c r="E90" s="34">
        <v>3.9542000000000002</v>
      </c>
      <c r="F90" s="35">
        <v>416.11</v>
      </c>
      <c r="G90" s="35">
        <v>290.10000000000002</v>
      </c>
    </row>
    <row r="91" spans="1:7" x14ac:dyDescent="0.2">
      <c r="A91" s="11" t="s">
        <v>67</v>
      </c>
      <c r="B91" s="12">
        <f>B88</f>
        <v>189.95</v>
      </c>
      <c r="C91" s="13">
        <f>C88</f>
        <v>24693.5</v>
      </c>
      <c r="D91" s="39">
        <f>D88</f>
        <v>17285.45</v>
      </c>
      <c r="E91" s="12">
        <f>SUM(E88:E90)</f>
        <v>173.41159999999991</v>
      </c>
      <c r="F91" s="13">
        <f>SUM(F88:F90)</f>
        <v>14762.049999999985</v>
      </c>
      <c r="G91" s="13">
        <f>SUM(G88:G90)</f>
        <v>10214.870000000001</v>
      </c>
    </row>
    <row r="92" spans="1:7" x14ac:dyDescent="0.2">
      <c r="A92" s="11"/>
      <c r="B92" s="12"/>
      <c r="C92" s="13"/>
      <c r="D92" s="39"/>
      <c r="E92" s="12"/>
      <c r="F92" s="13"/>
      <c r="G92" s="14"/>
    </row>
    <row r="93" spans="1:7" x14ac:dyDescent="0.2">
      <c r="A93" s="9" t="s">
        <v>68</v>
      </c>
      <c r="B93" s="34">
        <v>8.52</v>
      </c>
      <c r="C93" s="36">
        <f>B93*60</f>
        <v>511.2</v>
      </c>
      <c r="D93" s="40">
        <f>C93*70/100</f>
        <v>357.84</v>
      </c>
      <c r="E93" s="34">
        <v>4.4955999999999996</v>
      </c>
      <c r="F93" s="35">
        <v>205</v>
      </c>
      <c r="G93" s="35">
        <v>139.54</v>
      </c>
    </row>
    <row r="94" spans="1:7" x14ac:dyDescent="0.2">
      <c r="A94" s="9" t="s">
        <v>69</v>
      </c>
      <c r="B94" s="10">
        <v>0</v>
      </c>
      <c r="C94" s="36">
        <v>0</v>
      </c>
      <c r="D94" s="40">
        <v>0</v>
      </c>
      <c r="E94" s="34">
        <v>9.8100000000000007E-2</v>
      </c>
      <c r="F94" s="35">
        <v>4</v>
      </c>
      <c r="G94" s="35">
        <v>2</v>
      </c>
    </row>
    <row r="95" spans="1:7" x14ac:dyDescent="0.2">
      <c r="A95" s="9" t="s">
        <v>70</v>
      </c>
      <c r="B95" s="10">
        <v>0</v>
      </c>
      <c r="C95" s="36">
        <v>0</v>
      </c>
      <c r="D95" s="40">
        <v>0</v>
      </c>
      <c r="E95" s="34">
        <v>1.0589</v>
      </c>
      <c r="F95" s="35">
        <v>29</v>
      </c>
      <c r="G95" s="35">
        <v>12.5</v>
      </c>
    </row>
    <row r="96" spans="1:7" x14ac:dyDescent="0.2">
      <c r="A96" s="11" t="s">
        <v>71</v>
      </c>
      <c r="B96" s="12">
        <f>B93</f>
        <v>8.52</v>
      </c>
      <c r="C96" s="13">
        <f>C93</f>
        <v>511.2</v>
      </c>
      <c r="D96" s="39">
        <f>D93</f>
        <v>357.84</v>
      </c>
      <c r="E96" s="12">
        <f>SUM(E93:E95)</f>
        <v>5.6525999999999996</v>
      </c>
      <c r="F96" s="13">
        <f>SUM(F93:F95)</f>
        <v>238</v>
      </c>
      <c r="G96" s="13">
        <f>SUM(G93:G95)</f>
        <v>154.04</v>
      </c>
    </row>
    <row r="97" spans="1:7" x14ac:dyDescent="0.2">
      <c r="A97" s="11"/>
      <c r="B97" s="12"/>
      <c r="C97" s="13"/>
      <c r="D97" s="39"/>
      <c r="E97" s="12"/>
      <c r="F97" s="13"/>
      <c r="G97" s="14"/>
    </row>
    <row r="98" spans="1:7" x14ac:dyDescent="0.2">
      <c r="A98" s="11" t="s">
        <v>72</v>
      </c>
      <c r="B98" s="32">
        <v>30.62</v>
      </c>
      <c r="C98" s="13">
        <f>B98*140</f>
        <v>4286.8</v>
      </c>
      <c r="D98" s="39">
        <f>C98*70/100</f>
        <v>3000.76</v>
      </c>
      <c r="E98" s="32">
        <v>75.899499999999946</v>
      </c>
      <c r="F98" s="33">
        <v>7230.630000000001</v>
      </c>
      <c r="G98" s="33">
        <v>4952.5200000000004</v>
      </c>
    </row>
    <row r="99" spans="1:7" x14ac:dyDescent="0.2">
      <c r="A99" s="11"/>
      <c r="B99" s="12"/>
      <c r="C99" s="13"/>
      <c r="D99" s="39"/>
      <c r="E99" s="12"/>
      <c r="F99" s="13"/>
      <c r="G99" s="14"/>
    </row>
    <row r="100" spans="1:7" x14ac:dyDescent="0.2">
      <c r="A100" s="11" t="s">
        <v>73</v>
      </c>
      <c r="B100" s="12">
        <v>0.42</v>
      </c>
      <c r="C100" s="13">
        <f>B100*140</f>
        <v>58.8</v>
      </c>
      <c r="D100" s="39">
        <f>C100*70/100</f>
        <v>41.16</v>
      </c>
      <c r="E100" s="32">
        <v>8.5361999999999991</v>
      </c>
      <c r="F100" s="33">
        <v>833.94000000000028</v>
      </c>
      <c r="G100" s="33">
        <v>581.48</v>
      </c>
    </row>
    <row r="101" spans="1:7" x14ac:dyDescent="0.2">
      <c r="A101" s="11"/>
      <c r="B101" s="12"/>
      <c r="C101" s="13"/>
      <c r="D101" s="39"/>
      <c r="E101" s="32"/>
      <c r="F101" s="33"/>
      <c r="G101" s="18"/>
    </row>
    <row r="102" spans="1:7" x14ac:dyDescent="0.2">
      <c r="A102" s="9" t="s">
        <v>402</v>
      </c>
      <c r="B102" s="10">
        <v>0</v>
      </c>
      <c r="C102" s="36">
        <v>0</v>
      </c>
      <c r="D102" s="40">
        <v>0</v>
      </c>
      <c r="E102" s="34">
        <v>0.34670000000000001</v>
      </c>
      <c r="F102" s="35">
        <v>28</v>
      </c>
      <c r="G102" s="35">
        <v>19.7</v>
      </c>
    </row>
    <row r="103" spans="1:7" x14ac:dyDescent="0.2">
      <c r="A103" s="9" t="s">
        <v>74</v>
      </c>
      <c r="B103" s="10">
        <v>0</v>
      </c>
      <c r="C103" s="36">
        <v>0</v>
      </c>
      <c r="D103" s="40">
        <v>0</v>
      </c>
      <c r="E103" s="34">
        <v>0.33179999999999998</v>
      </c>
      <c r="F103" s="35">
        <v>28</v>
      </c>
      <c r="G103" s="35">
        <v>19.100000000000001</v>
      </c>
    </row>
    <row r="104" spans="1:7" x14ac:dyDescent="0.2">
      <c r="A104" s="11" t="s">
        <v>402</v>
      </c>
      <c r="B104" s="32">
        <f t="shared" ref="B104" si="13">SUM(B102:B103)</f>
        <v>0</v>
      </c>
      <c r="C104" s="33">
        <f t="shared" ref="C104" si="14">SUM(C102:C103)</f>
        <v>0</v>
      </c>
      <c r="D104" s="39">
        <f t="shared" ref="D104" si="15">SUM(D102:D103)</f>
        <v>0</v>
      </c>
      <c r="E104" s="32">
        <f t="shared" ref="E104:G104" si="16">SUM(E102:E103)</f>
        <v>0.67849999999999999</v>
      </c>
      <c r="F104" s="33">
        <f t="shared" si="16"/>
        <v>56</v>
      </c>
      <c r="G104" s="33">
        <f t="shared" si="16"/>
        <v>38.799999999999997</v>
      </c>
    </row>
    <row r="105" spans="1:7" x14ac:dyDescent="0.2">
      <c r="A105" s="11"/>
      <c r="B105" s="12"/>
      <c r="C105" s="13"/>
      <c r="D105" s="39"/>
      <c r="E105" s="12"/>
      <c r="F105" s="13"/>
      <c r="G105" s="14"/>
    </row>
    <row r="106" spans="1:7" x14ac:dyDescent="0.2">
      <c r="A106" s="9" t="s">
        <v>75</v>
      </c>
      <c r="B106" s="34">
        <v>145.02000000000001</v>
      </c>
      <c r="C106" s="36">
        <f>B106*125</f>
        <v>18127.5</v>
      </c>
      <c r="D106" s="40">
        <f>C106*70/100</f>
        <v>12689.25</v>
      </c>
      <c r="E106" s="34">
        <v>6.0616999999999992</v>
      </c>
      <c r="F106" s="35">
        <v>577</v>
      </c>
      <c r="G106" s="35">
        <v>388</v>
      </c>
    </row>
    <row r="107" spans="1:7" x14ac:dyDescent="0.2">
      <c r="A107" s="9" t="s">
        <v>76</v>
      </c>
      <c r="B107" s="10">
        <v>37.950000000000003</v>
      </c>
      <c r="C107" s="36">
        <f>B107*125</f>
        <v>4743.75</v>
      </c>
      <c r="D107" s="40">
        <f>C107*70/100</f>
        <v>3320.625</v>
      </c>
      <c r="E107" s="34">
        <v>28.191400000000002</v>
      </c>
      <c r="F107" s="35">
        <v>1823</v>
      </c>
      <c r="G107" s="35">
        <v>1275</v>
      </c>
    </row>
    <row r="108" spans="1:7" x14ac:dyDescent="0.2">
      <c r="A108" s="9" t="s">
        <v>77</v>
      </c>
      <c r="B108" s="10">
        <v>0</v>
      </c>
      <c r="C108" s="36">
        <v>0</v>
      </c>
      <c r="D108" s="40">
        <v>0</v>
      </c>
      <c r="E108" s="34">
        <v>3.4723999999999999</v>
      </c>
      <c r="F108" s="35">
        <v>241</v>
      </c>
      <c r="G108" s="35">
        <v>168</v>
      </c>
    </row>
    <row r="109" spans="1:7" x14ac:dyDescent="0.2">
      <c r="A109" s="11" t="s">
        <v>75</v>
      </c>
      <c r="B109" s="12">
        <f>SUM(B106:B107)</f>
        <v>182.97000000000003</v>
      </c>
      <c r="C109" s="13">
        <f>SUM(C106:C107)</f>
        <v>22871.25</v>
      </c>
      <c r="D109" s="39">
        <f>SUM(D106:D107)</f>
        <v>16009.875</v>
      </c>
      <c r="E109" s="12">
        <f>SUM(E106:E108)</f>
        <v>37.725500000000004</v>
      </c>
      <c r="F109" s="33">
        <f t="shared" ref="F109" si="17">SUM(F106:F108)</f>
        <v>2641</v>
      </c>
      <c r="G109" s="33">
        <f>SUM(G106:G108)</f>
        <v>1831</v>
      </c>
    </row>
    <row r="110" spans="1:7" x14ac:dyDescent="0.2">
      <c r="A110" s="11"/>
      <c r="B110" s="12"/>
      <c r="C110" s="13"/>
      <c r="D110" s="39"/>
      <c r="E110" s="12"/>
      <c r="F110" s="13"/>
      <c r="G110" s="14"/>
    </row>
    <row r="111" spans="1:7" x14ac:dyDescent="0.2">
      <c r="A111" s="9" t="s">
        <v>78</v>
      </c>
      <c r="B111" s="10">
        <v>28.84</v>
      </c>
      <c r="C111" s="36">
        <f>B111*125</f>
        <v>3605</v>
      </c>
      <c r="D111" s="40">
        <f>C111*70/100</f>
        <v>2523.5</v>
      </c>
      <c r="E111" s="10">
        <v>0</v>
      </c>
      <c r="F111" s="36">
        <v>0</v>
      </c>
      <c r="G111" s="36">
        <v>0</v>
      </c>
    </row>
    <row r="112" spans="1:7" x14ac:dyDescent="0.2">
      <c r="A112" s="9" t="s">
        <v>79</v>
      </c>
      <c r="B112" s="10">
        <v>1.97</v>
      </c>
      <c r="C112" s="36">
        <f>B112*125</f>
        <v>246.25</v>
      </c>
      <c r="D112" s="40">
        <f>C112*70/100</f>
        <v>172.375</v>
      </c>
      <c r="E112" s="34">
        <v>0</v>
      </c>
      <c r="F112" s="35">
        <v>0</v>
      </c>
      <c r="G112" s="36">
        <v>0</v>
      </c>
    </row>
    <row r="113" spans="1:7" x14ac:dyDescent="0.2">
      <c r="A113" s="11" t="s">
        <v>78</v>
      </c>
      <c r="B113" s="12">
        <f>SUM(B111:B112)</f>
        <v>30.81</v>
      </c>
      <c r="C113" s="13">
        <f>SUM(C111:C112)</f>
        <v>3851.25</v>
      </c>
      <c r="D113" s="39">
        <f>SUM(D111:D112)</f>
        <v>2695.875</v>
      </c>
      <c r="E113" s="12">
        <f>SUM(E111:E112)</f>
        <v>0</v>
      </c>
      <c r="F113" s="13">
        <f t="shared" ref="F113" si="18">SUM(F111:F112)</f>
        <v>0</v>
      </c>
      <c r="G113" s="13">
        <v>0</v>
      </c>
    </row>
    <row r="114" spans="1:7" x14ac:dyDescent="0.2">
      <c r="A114" s="11"/>
      <c r="B114" s="12"/>
      <c r="C114" s="13"/>
      <c r="D114" s="39"/>
      <c r="E114" s="12"/>
      <c r="F114" s="13"/>
      <c r="G114" s="14"/>
    </row>
    <row r="115" spans="1:7" x14ac:dyDescent="0.2">
      <c r="A115" s="9" t="s">
        <v>80</v>
      </c>
      <c r="B115" s="10">
        <v>19.72</v>
      </c>
      <c r="C115" s="36">
        <f>B115*125</f>
        <v>2465</v>
      </c>
      <c r="D115" s="40">
        <f>C115*70/100</f>
        <v>1725.5</v>
      </c>
      <c r="E115" s="34">
        <v>1.7350999999999999</v>
      </c>
      <c r="F115" s="35">
        <v>190.31</v>
      </c>
      <c r="G115" s="35">
        <v>133.1</v>
      </c>
    </row>
    <row r="116" spans="1:7" x14ac:dyDescent="0.2">
      <c r="A116" s="9" t="s">
        <v>81</v>
      </c>
      <c r="B116" s="10">
        <v>0.63</v>
      </c>
      <c r="C116" s="36">
        <f>B116*125</f>
        <v>78.75</v>
      </c>
      <c r="D116" s="40">
        <f>C116*70/100</f>
        <v>55.125</v>
      </c>
      <c r="E116" s="34">
        <v>0</v>
      </c>
      <c r="F116" s="35">
        <v>0</v>
      </c>
      <c r="G116" s="35">
        <v>0</v>
      </c>
    </row>
    <row r="117" spans="1:7" x14ac:dyDescent="0.2">
      <c r="A117" s="11" t="s">
        <v>80</v>
      </c>
      <c r="B117" s="12">
        <f>SUM(B115:B116)</f>
        <v>20.349999999999998</v>
      </c>
      <c r="C117" s="13">
        <f>SUM(C115:C116)</f>
        <v>2543.75</v>
      </c>
      <c r="D117" s="39">
        <f>SUM(D115:D116)</f>
        <v>1780.625</v>
      </c>
      <c r="E117" s="12">
        <f>SUM(E115:E116)</f>
        <v>1.7350999999999999</v>
      </c>
      <c r="F117" s="13">
        <f t="shared" ref="F117" si="19">SUM(F115:F116)</f>
        <v>190.31</v>
      </c>
      <c r="G117" s="13">
        <f>SUM(G115:G116)</f>
        <v>133.1</v>
      </c>
    </row>
    <row r="118" spans="1:7" x14ac:dyDescent="0.2">
      <c r="A118" s="11"/>
      <c r="B118" s="12"/>
      <c r="C118" s="13"/>
      <c r="D118" s="39"/>
      <c r="E118" s="12"/>
      <c r="F118" s="13"/>
      <c r="G118" s="14"/>
    </row>
    <row r="119" spans="1:7" x14ac:dyDescent="0.2">
      <c r="A119" s="9" t="s">
        <v>82</v>
      </c>
      <c r="B119" s="10">
        <v>133.4</v>
      </c>
      <c r="C119" s="36">
        <f>B119*125</f>
        <v>16675</v>
      </c>
      <c r="D119" s="40">
        <f>C119*70/100</f>
        <v>11672.5</v>
      </c>
      <c r="E119" s="34">
        <v>0.2928</v>
      </c>
      <c r="F119" s="35">
        <v>34.200000000000003</v>
      </c>
      <c r="G119" s="35">
        <v>23</v>
      </c>
    </row>
    <row r="120" spans="1:7" x14ac:dyDescent="0.2">
      <c r="A120" s="9" t="s">
        <v>83</v>
      </c>
      <c r="B120" s="10">
        <v>10.76</v>
      </c>
      <c r="C120" s="36">
        <f>B120*125</f>
        <v>1345</v>
      </c>
      <c r="D120" s="40">
        <f>C120*70/100</f>
        <v>941.5</v>
      </c>
      <c r="E120" s="34">
        <v>0</v>
      </c>
      <c r="F120" s="35">
        <v>0</v>
      </c>
      <c r="G120" s="35">
        <v>0</v>
      </c>
    </row>
    <row r="121" spans="1:7" x14ac:dyDescent="0.2">
      <c r="A121" s="11" t="s">
        <v>82</v>
      </c>
      <c r="B121" s="12">
        <f>SUM(B119:B120)</f>
        <v>144.16</v>
      </c>
      <c r="C121" s="13">
        <f>SUM(C119:C120)</f>
        <v>18020</v>
      </c>
      <c r="D121" s="39">
        <f>SUM(D119:D120)</f>
        <v>12614</v>
      </c>
      <c r="E121" s="12">
        <f t="shared" ref="E121:F121" si="20">SUM(E119:E120)</f>
        <v>0.2928</v>
      </c>
      <c r="F121" s="13">
        <f t="shared" si="20"/>
        <v>34.200000000000003</v>
      </c>
      <c r="G121" s="13">
        <f>SUM(G119:G120)</f>
        <v>23</v>
      </c>
    </row>
    <row r="122" spans="1:7" x14ac:dyDescent="0.2">
      <c r="A122" s="11"/>
      <c r="B122" s="12"/>
      <c r="C122" s="13"/>
      <c r="D122" s="39"/>
      <c r="E122" s="12"/>
      <c r="F122" s="13"/>
      <c r="G122" s="14"/>
    </row>
    <row r="123" spans="1:7" x14ac:dyDescent="0.2">
      <c r="A123" s="9" t="s">
        <v>84</v>
      </c>
      <c r="B123" s="10">
        <v>160.86000000000001</v>
      </c>
      <c r="C123" s="36">
        <f>B123*125</f>
        <v>20107.5</v>
      </c>
      <c r="D123" s="40">
        <f>C123*70/100</f>
        <v>14075.25</v>
      </c>
      <c r="E123" s="34">
        <v>20.059900000000003</v>
      </c>
      <c r="F123" s="35">
        <v>1182.3100000000002</v>
      </c>
      <c r="G123" s="35">
        <v>817.47</v>
      </c>
    </row>
    <row r="124" spans="1:7" x14ac:dyDescent="0.2">
      <c r="A124" s="9" t="s">
        <v>85</v>
      </c>
      <c r="B124" s="10">
        <v>75.69</v>
      </c>
      <c r="C124" s="36">
        <f>B124*125</f>
        <v>9461.25</v>
      </c>
      <c r="D124" s="40">
        <f>C124*70/100</f>
        <v>6622.875</v>
      </c>
      <c r="E124" s="34">
        <v>52.676399999999994</v>
      </c>
      <c r="F124" s="35">
        <v>3478.3199999999988</v>
      </c>
      <c r="G124" s="35">
        <v>2431.6999999999998</v>
      </c>
    </row>
    <row r="125" spans="1:7" x14ac:dyDescent="0.2">
      <c r="A125" s="9" t="s">
        <v>86</v>
      </c>
      <c r="B125" s="10">
        <v>0</v>
      </c>
      <c r="C125" s="36">
        <v>0</v>
      </c>
      <c r="D125" s="40">
        <v>0</v>
      </c>
      <c r="E125" s="34">
        <v>1.0427999999999999</v>
      </c>
      <c r="F125" s="35">
        <v>40.82</v>
      </c>
      <c r="G125" s="35">
        <v>28</v>
      </c>
    </row>
    <row r="126" spans="1:7" x14ac:dyDescent="0.2">
      <c r="A126" s="9" t="s">
        <v>87</v>
      </c>
      <c r="B126" s="10">
        <v>0</v>
      </c>
      <c r="C126" s="36">
        <v>0</v>
      </c>
      <c r="D126" s="40">
        <v>0</v>
      </c>
      <c r="E126" s="34">
        <v>0.61650000000000005</v>
      </c>
      <c r="F126" s="35">
        <v>65.599999999999994</v>
      </c>
      <c r="G126" s="35">
        <v>45</v>
      </c>
    </row>
    <row r="127" spans="1:7" x14ac:dyDescent="0.2">
      <c r="A127" s="11" t="s">
        <v>84</v>
      </c>
      <c r="B127" s="12">
        <f>SUM(B123:B125)</f>
        <v>236.55</v>
      </c>
      <c r="C127" s="13">
        <f>SUM(C123:C125)</f>
        <v>29568.75</v>
      </c>
      <c r="D127" s="39">
        <f>SUM(D123:D125)</f>
        <v>20698.125</v>
      </c>
      <c r="E127" s="12">
        <f>SUM(E123:E126)</f>
        <v>74.395600000000002</v>
      </c>
      <c r="F127" s="13">
        <f>SUM(F123:F126)</f>
        <v>4767.0499999999993</v>
      </c>
      <c r="G127" s="13">
        <f>SUM(G123:G126)</f>
        <v>3322.17</v>
      </c>
    </row>
    <row r="128" spans="1:7" x14ac:dyDescent="0.2">
      <c r="A128" s="11"/>
      <c r="B128" s="12"/>
      <c r="C128" s="13"/>
      <c r="D128" s="39"/>
      <c r="E128" s="12"/>
      <c r="F128" s="13"/>
      <c r="G128" s="14"/>
    </row>
    <row r="129" spans="1:7" x14ac:dyDescent="0.2">
      <c r="A129" s="11" t="s">
        <v>88</v>
      </c>
      <c r="B129" s="12">
        <v>0.04</v>
      </c>
      <c r="C129" s="13">
        <f>B129*125</f>
        <v>5</v>
      </c>
      <c r="D129" s="39">
        <f>C129*70/100</f>
        <v>3.5</v>
      </c>
      <c r="E129" s="12">
        <v>0</v>
      </c>
      <c r="F129" s="13">
        <v>0</v>
      </c>
      <c r="G129" s="13">
        <v>0</v>
      </c>
    </row>
    <row r="130" spans="1:7" x14ac:dyDescent="0.2">
      <c r="A130" s="11"/>
      <c r="B130" s="12"/>
      <c r="C130" s="13"/>
      <c r="D130" s="39"/>
      <c r="E130" s="12"/>
      <c r="F130" s="13"/>
      <c r="G130" s="14"/>
    </row>
    <row r="131" spans="1:7" x14ac:dyDescent="0.2">
      <c r="A131" s="9" t="s">
        <v>89</v>
      </c>
      <c r="B131" s="34">
        <v>262.45</v>
      </c>
      <c r="C131" s="36">
        <f>B131*125</f>
        <v>32806.25</v>
      </c>
      <c r="D131" s="40">
        <f>C131*70/100</f>
        <v>22964.375</v>
      </c>
      <c r="E131" s="34">
        <v>28.338199999999997</v>
      </c>
      <c r="F131" s="35">
        <v>2428</v>
      </c>
      <c r="G131" s="35">
        <v>1682</v>
      </c>
    </row>
    <row r="132" spans="1:7" x14ac:dyDescent="0.2">
      <c r="A132" s="9" t="s">
        <v>90</v>
      </c>
      <c r="B132" s="10">
        <v>52.22</v>
      </c>
      <c r="C132" s="36">
        <f>B132*125</f>
        <v>6527.5</v>
      </c>
      <c r="D132" s="40">
        <f>C132*70/100</f>
        <v>4569.25</v>
      </c>
      <c r="E132" s="34">
        <v>24.452299999999997</v>
      </c>
      <c r="F132" s="35">
        <v>1923</v>
      </c>
      <c r="G132" s="35">
        <v>1342</v>
      </c>
    </row>
    <row r="133" spans="1:7" x14ac:dyDescent="0.2">
      <c r="A133" s="9" t="s">
        <v>91</v>
      </c>
      <c r="B133" s="10">
        <v>0</v>
      </c>
      <c r="C133" s="36">
        <v>0</v>
      </c>
      <c r="D133" s="40">
        <v>0</v>
      </c>
      <c r="E133" s="34">
        <v>26.317299999999999</v>
      </c>
      <c r="F133" s="35">
        <v>1850</v>
      </c>
      <c r="G133" s="35">
        <v>1294.2</v>
      </c>
    </row>
    <row r="134" spans="1:7" x14ac:dyDescent="0.2">
      <c r="A134" s="11" t="s">
        <v>89</v>
      </c>
      <c r="B134" s="12">
        <f>SUM(B131:B132)</f>
        <v>314.66999999999996</v>
      </c>
      <c r="C134" s="13">
        <f>SUM(C131:C132)</f>
        <v>39333.75</v>
      </c>
      <c r="D134" s="39">
        <f>SUM(D131:D132)</f>
        <v>27533.625</v>
      </c>
      <c r="E134" s="12">
        <f>SUM(E131:E133)</f>
        <v>79.107799999999997</v>
      </c>
      <c r="F134" s="13">
        <f>SUM(F131:F133)</f>
        <v>6201</v>
      </c>
      <c r="G134" s="13">
        <f>SUM(G131:G133)</f>
        <v>4318.2</v>
      </c>
    </row>
    <row r="135" spans="1:7" x14ac:dyDescent="0.2">
      <c r="A135" s="11"/>
      <c r="B135" s="12"/>
      <c r="C135" s="13"/>
      <c r="D135" s="39"/>
      <c r="E135" s="12"/>
      <c r="F135" s="13"/>
      <c r="G135" s="14"/>
    </row>
    <row r="136" spans="1:7" x14ac:dyDescent="0.2">
      <c r="A136" s="11" t="s">
        <v>92</v>
      </c>
      <c r="B136" s="12">
        <v>66.64</v>
      </c>
      <c r="C136" s="13">
        <f>B136*100</f>
        <v>6664</v>
      </c>
      <c r="D136" s="39">
        <f>C136*70/100</f>
        <v>4664.8</v>
      </c>
      <c r="E136" s="12">
        <v>46.632399999999997</v>
      </c>
      <c r="F136" s="13">
        <v>2688.3300000000004</v>
      </c>
      <c r="G136" s="13">
        <v>1877.46</v>
      </c>
    </row>
    <row r="137" spans="1:7" x14ac:dyDescent="0.2">
      <c r="A137" s="11"/>
      <c r="B137" s="12"/>
      <c r="C137" s="13"/>
      <c r="D137" s="39"/>
      <c r="E137" s="12"/>
      <c r="F137" s="13"/>
      <c r="G137" s="14"/>
    </row>
    <row r="138" spans="1:7" x14ac:dyDescent="0.2">
      <c r="A138" s="9" t="s">
        <v>93</v>
      </c>
      <c r="B138" s="10">
        <v>86.14</v>
      </c>
      <c r="C138" s="36">
        <f>B138*110</f>
        <v>9475.4</v>
      </c>
      <c r="D138" s="40">
        <f>C138*70/100</f>
        <v>6632.78</v>
      </c>
      <c r="E138" s="34">
        <v>67.482799999999997</v>
      </c>
      <c r="F138" s="35">
        <v>6041.16</v>
      </c>
      <c r="G138" s="35">
        <v>4208.3100000000004</v>
      </c>
    </row>
    <row r="139" spans="1:7" x14ac:dyDescent="0.2">
      <c r="A139" s="9" t="s">
        <v>94</v>
      </c>
      <c r="B139" s="10">
        <v>0</v>
      </c>
      <c r="C139" s="36">
        <v>0</v>
      </c>
      <c r="D139" s="40">
        <v>0</v>
      </c>
      <c r="E139" s="34">
        <v>1.5118</v>
      </c>
      <c r="F139" s="35">
        <v>73.86</v>
      </c>
      <c r="G139" s="35">
        <v>29.5</v>
      </c>
    </row>
    <row r="140" spans="1:7" x14ac:dyDescent="0.2">
      <c r="A140" s="9" t="s">
        <v>95</v>
      </c>
      <c r="B140" s="10">
        <v>0</v>
      </c>
      <c r="C140" s="36">
        <v>0</v>
      </c>
      <c r="D140" s="40">
        <v>0</v>
      </c>
      <c r="E140" s="34">
        <v>1.0449999999999999</v>
      </c>
      <c r="F140" s="35">
        <v>70.36</v>
      </c>
      <c r="G140" s="35">
        <v>49.25</v>
      </c>
    </row>
    <row r="141" spans="1:7" x14ac:dyDescent="0.2">
      <c r="A141" s="11" t="s">
        <v>96</v>
      </c>
      <c r="B141" s="12">
        <f>B138</f>
        <v>86.14</v>
      </c>
      <c r="C141" s="13">
        <f>C138</f>
        <v>9475.4</v>
      </c>
      <c r="D141" s="39">
        <f>D138</f>
        <v>6632.78</v>
      </c>
      <c r="E141" s="12">
        <f>SUM(E138:E140)</f>
        <v>70.039599999999993</v>
      </c>
      <c r="F141" s="13">
        <f t="shared" ref="F141" si="21">SUM(F138:F140)</f>
        <v>6185.3799999999992</v>
      </c>
      <c r="G141" s="13">
        <f>SUM(G138:G140)</f>
        <v>4287.0600000000004</v>
      </c>
    </row>
    <row r="142" spans="1:7" x14ac:dyDescent="0.2">
      <c r="A142" s="11"/>
      <c r="B142" s="12"/>
      <c r="C142" s="13"/>
      <c r="D142" s="39"/>
      <c r="E142" s="12"/>
      <c r="F142" s="13"/>
      <c r="G142" s="14"/>
    </row>
    <row r="143" spans="1:7" x14ac:dyDescent="0.2">
      <c r="A143" s="11" t="s">
        <v>97</v>
      </c>
      <c r="B143" s="12">
        <v>12.17</v>
      </c>
      <c r="C143" s="13">
        <f>B143*125</f>
        <v>1521.25</v>
      </c>
      <c r="D143" s="39">
        <f>C143*70/100</f>
        <v>1064.875</v>
      </c>
      <c r="E143" s="32">
        <v>0</v>
      </c>
      <c r="F143" s="33">
        <v>0</v>
      </c>
      <c r="G143" s="33">
        <v>0</v>
      </c>
    </row>
    <row r="144" spans="1:7" x14ac:dyDescent="0.2">
      <c r="A144" s="11"/>
      <c r="B144" s="12"/>
      <c r="C144" s="13"/>
      <c r="D144" s="39"/>
      <c r="E144" s="12"/>
      <c r="F144" s="13"/>
      <c r="G144" s="14"/>
    </row>
    <row r="145" spans="1:7" x14ac:dyDescent="0.2">
      <c r="A145" s="11" t="s">
        <v>98</v>
      </c>
      <c r="B145" s="12">
        <v>75.33</v>
      </c>
      <c r="C145" s="13">
        <f>B145*130</f>
        <v>9792.9</v>
      </c>
      <c r="D145" s="39">
        <f>C145*70/100</f>
        <v>6855.03</v>
      </c>
      <c r="E145" s="32">
        <v>59.93539999999998</v>
      </c>
      <c r="F145" s="33">
        <v>5751.9900000000007</v>
      </c>
      <c r="G145" s="33">
        <v>4014.12</v>
      </c>
    </row>
    <row r="146" spans="1:7" x14ac:dyDescent="0.2">
      <c r="A146" s="11"/>
      <c r="B146" s="12"/>
      <c r="C146" s="13"/>
      <c r="D146" s="39"/>
      <c r="E146" s="12"/>
      <c r="F146" s="13"/>
      <c r="G146" s="14"/>
    </row>
    <row r="147" spans="1:7" x14ac:dyDescent="0.2">
      <c r="A147" s="9" t="s">
        <v>99</v>
      </c>
      <c r="B147" s="10">
        <v>33.119999999999997</v>
      </c>
      <c r="C147" s="36">
        <f>B147*100</f>
        <v>3311.9999999999995</v>
      </c>
      <c r="D147" s="40">
        <f>C147*70/100</f>
        <v>2318.3999999999996</v>
      </c>
      <c r="E147" s="34">
        <v>20.803600000000003</v>
      </c>
      <c r="F147" s="35">
        <v>1475</v>
      </c>
      <c r="G147" s="35">
        <v>1024.25</v>
      </c>
    </row>
    <row r="148" spans="1:7" x14ac:dyDescent="0.2">
      <c r="A148" s="9" t="s">
        <v>100</v>
      </c>
      <c r="B148" s="10">
        <v>0</v>
      </c>
      <c r="C148" s="36">
        <v>0</v>
      </c>
      <c r="D148" s="40">
        <v>0</v>
      </c>
      <c r="E148" s="34">
        <v>0.31180000000000002</v>
      </c>
      <c r="F148" s="35">
        <v>11</v>
      </c>
      <c r="G148" s="35">
        <v>4</v>
      </c>
    </row>
    <row r="149" spans="1:7" x14ac:dyDescent="0.2">
      <c r="A149" s="11" t="s">
        <v>99</v>
      </c>
      <c r="B149" s="12">
        <f>SUM(B147:B147)</f>
        <v>33.119999999999997</v>
      </c>
      <c r="C149" s="13">
        <f>SUM(C147:C147)</f>
        <v>3311.9999999999995</v>
      </c>
      <c r="D149" s="39">
        <f>SUM(D147:D147)</f>
        <v>2318.3999999999996</v>
      </c>
      <c r="E149" s="12">
        <f>SUM(E147:E148)</f>
        <v>21.115400000000005</v>
      </c>
      <c r="F149" s="13">
        <f>SUM(F147:F148)</f>
        <v>1486</v>
      </c>
      <c r="G149" s="13">
        <f>SUM(G147:G148)</f>
        <v>1028.25</v>
      </c>
    </row>
    <row r="150" spans="1:7" x14ac:dyDescent="0.2">
      <c r="A150" s="11"/>
      <c r="B150" s="12"/>
      <c r="C150" s="13"/>
      <c r="D150" s="39"/>
      <c r="E150" s="12"/>
      <c r="F150" s="13"/>
      <c r="G150" s="14"/>
    </row>
    <row r="151" spans="1:7" x14ac:dyDescent="0.2">
      <c r="A151" s="11" t="s">
        <v>101</v>
      </c>
      <c r="B151" s="12">
        <v>24.33</v>
      </c>
      <c r="C151" s="13">
        <f>B151*100</f>
        <v>2433</v>
      </c>
      <c r="D151" s="39">
        <f>C151*70/100</f>
        <v>1703.1</v>
      </c>
      <c r="E151" s="32">
        <v>14.820400000000006</v>
      </c>
      <c r="F151" s="33">
        <v>1020.2599999999999</v>
      </c>
      <c r="G151" s="33">
        <v>707.96</v>
      </c>
    </row>
    <row r="152" spans="1:7" x14ac:dyDescent="0.2">
      <c r="A152" s="11"/>
      <c r="B152" s="12"/>
      <c r="C152" s="13"/>
      <c r="D152" s="39"/>
      <c r="E152" s="12"/>
      <c r="F152" s="13"/>
      <c r="G152" s="14"/>
    </row>
    <row r="153" spans="1:7" x14ac:dyDescent="0.2">
      <c r="A153" s="9" t="s">
        <v>102</v>
      </c>
      <c r="B153" s="10">
        <v>68.72</v>
      </c>
      <c r="C153" s="36">
        <f>B153*125</f>
        <v>8590</v>
      </c>
      <c r="D153" s="40">
        <f>C153*70/100</f>
        <v>6013</v>
      </c>
      <c r="E153" s="34">
        <v>61.761399999999981</v>
      </c>
      <c r="F153" s="35">
        <v>5431.3200000000006</v>
      </c>
      <c r="G153" s="35">
        <v>3723.78</v>
      </c>
    </row>
    <row r="154" spans="1:7" x14ac:dyDescent="0.2">
      <c r="A154" s="9" t="s">
        <v>103</v>
      </c>
      <c r="B154" s="10">
        <v>0</v>
      </c>
      <c r="C154" s="36">
        <v>0</v>
      </c>
      <c r="D154" s="40">
        <v>0</v>
      </c>
      <c r="E154" s="34">
        <v>0.83820000000000006</v>
      </c>
      <c r="F154" s="35">
        <v>35.769999999999996</v>
      </c>
      <c r="G154" s="35">
        <v>84.09</v>
      </c>
    </row>
    <row r="155" spans="1:7" x14ac:dyDescent="0.2">
      <c r="A155" s="11" t="s">
        <v>102</v>
      </c>
      <c r="B155" s="12">
        <f t="shared" ref="B155:D155" si="22">SUM(B153:B154)</f>
        <v>68.72</v>
      </c>
      <c r="C155" s="13">
        <f t="shared" si="22"/>
        <v>8590</v>
      </c>
      <c r="D155" s="39">
        <f t="shared" si="22"/>
        <v>6013</v>
      </c>
      <c r="E155" s="12">
        <f>SUM(E153:E154)</f>
        <v>62.599599999999981</v>
      </c>
      <c r="F155" s="33">
        <f t="shared" ref="F155" si="23">SUM(F153:F154)</f>
        <v>5467.0900000000011</v>
      </c>
      <c r="G155" s="33">
        <f>SUM(G153:G154)</f>
        <v>3807.8700000000003</v>
      </c>
    </row>
    <row r="156" spans="1:7" x14ac:dyDescent="0.2">
      <c r="A156" s="11"/>
      <c r="B156" s="12"/>
      <c r="C156" s="13"/>
      <c r="D156" s="39"/>
      <c r="E156" s="12"/>
      <c r="F156" s="13"/>
      <c r="G156" s="14"/>
    </row>
    <row r="157" spans="1:7" x14ac:dyDescent="0.2">
      <c r="A157" s="9" t="s">
        <v>104</v>
      </c>
      <c r="B157" s="10">
        <v>26.48</v>
      </c>
      <c r="C157" s="36">
        <f>B157*120</f>
        <v>3177.6</v>
      </c>
      <c r="D157" s="40">
        <f>C157*70/100</f>
        <v>2224.3200000000002</v>
      </c>
      <c r="E157" s="10">
        <v>24.621399999999998</v>
      </c>
      <c r="F157" s="36">
        <v>2254.3399999999997</v>
      </c>
      <c r="G157" s="36">
        <v>1565.89</v>
      </c>
    </row>
    <row r="158" spans="1:7" x14ac:dyDescent="0.2">
      <c r="A158" s="9" t="s">
        <v>105</v>
      </c>
      <c r="B158" s="10">
        <v>0</v>
      </c>
      <c r="C158" s="36">
        <v>0</v>
      </c>
      <c r="D158" s="40">
        <v>0</v>
      </c>
      <c r="E158" s="10">
        <v>0.88049999999999995</v>
      </c>
      <c r="F158" s="36">
        <v>73</v>
      </c>
      <c r="G158" s="36">
        <v>51</v>
      </c>
    </row>
    <row r="159" spans="1:7" x14ac:dyDescent="0.2">
      <c r="A159" s="11" t="s">
        <v>104</v>
      </c>
      <c r="B159" s="12">
        <f t="shared" ref="B159:F159" si="24">SUM(B157:B158)</f>
        <v>26.48</v>
      </c>
      <c r="C159" s="13">
        <f t="shared" si="24"/>
        <v>3177.6</v>
      </c>
      <c r="D159" s="39">
        <f t="shared" si="24"/>
        <v>2224.3200000000002</v>
      </c>
      <c r="E159" s="32">
        <f t="shared" si="24"/>
        <v>25.501899999999999</v>
      </c>
      <c r="F159" s="33">
        <f t="shared" si="24"/>
        <v>2327.3399999999997</v>
      </c>
      <c r="G159" s="33">
        <f>SUM(G157:G158)</f>
        <v>1616.89</v>
      </c>
    </row>
    <row r="160" spans="1:7" x14ac:dyDescent="0.2">
      <c r="A160" s="11"/>
      <c r="B160" s="12"/>
      <c r="C160" s="13"/>
      <c r="D160" s="39"/>
      <c r="E160" s="12"/>
      <c r="F160" s="13"/>
      <c r="G160" s="14"/>
    </row>
    <row r="161" spans="1:7" x14ac:dyDescent="0.2">
      <c r="A161" s="9" t="s">
        <v>106</v>
      </c>
      <c r="B161" s="10">
        <v>1.44</v>
      </c>
      <c r="C161" s="36">
        <f>B161*120</f>
        <v>172.79999999999998</v>
      </c>
      <c r="D161" s="40">
        <f>C161*70/100</f>
        <v>120.95999999999998</v>
      </c>
      <c r="E161" s="10">
        <v>0.32130000000000003</v>
      </c>
      <c r="F161" s="36">
        <v>27.1</v>
      </c>
      <c r="G161" s="35">
        <v>18.38</v>
      </c>
    </row>
    <row r="162" spans="1:7" x14ac:dyDescent="0.2">
      <c r="A162" s="9" t="s">
        <v>107</v>
      </c>
      <c r="B162" s="10">
        <v>0</v>
      </c>
      <c r="C162" s="36">
        <v>0</v>
      </c>
      <c r="D162" s="40">
        <v>0</v>
      </c>
      <c r="E162" s="34">
        <v>1.03</v>
      </c>
      <c r="F162" s="35">
        <v>39.5</v>
      </c>
      <c r="G162" s="38">
        <v>27.5</v>
      </c>
    </row>
    <row r="163" spans="1:7" x14ac:dyDescent="0.2">
      <c r="A163" s="11" t="s">
        <v>106</v>
      </c>
      <c r="B163" s="12">
        <f>SUM(B161:B162)</f>
        <v>1.44</v>
      </c>
      <c r="C163" s="13">
        <f>C161</f>
        <v>172.79999999999998</v>
      </c>
      <c r="D163" s="39">
        <f>C163*70/100</f>
        <v>120.95999999999998</v>
      </c>
      <c r="E163" s="32">
        <f>SUM(E161:E162)</f>
        <v>1.3513000000000002</v>
      </c>
      <c r="F163" s="33">
        <f>SUM(F161:F162)</f>
        <v>66.599999999999994</v>
      </c>
      <c r="G163" s="33">
        <f>SUM(G161:G162)</f>
        <v>45.879999999999995</v>
      </c>
    </row>
    <row r="164" spans="1:7" x14ac:dyDescent="0.2">
      <c r="A164" s="11"/>
      <c r="B164" s="12"/>
      <c r="C164" s="13"/>
      <c r="D164" s="39"/>
      <c r="E164" s="12"/>
      <c r="F164" s="13"/>
      <c r="G164" s="14"/>
    </row>
    <row r="165" spans="1:7" x14ac:dyDescent="0.2">
      <c r="A165" s="11" t="s">
        <v>108</v>
      </c>
      <c r="B165" s="12">
        <v>2.2799999999999998</v>
      </c>
      <c r="C165" s="13">
        <f>B165*90</f>
        <v>205.2</v>
      </c>
      <c r="D165" s="39">
        <f>C165*70/100</f>
        <v>143.63999999999999</v>
      </c>
      <c r="E165" s="12">
        <v>1.3485</v>
      </c>
      <c r="F165" s="13">
        <v>64.41</v>
      </c>
      <c r="G165" s="13">
        <v>43.13</v>
      </c>
    </row>
    <row r="166" spans="1:7" x14ac:dyDescent="0.2">
      <c r="A166" s="11"/>
      <c r="B166" s="12"/>
      <c r="C166" s="13"/>
      <c r="D166" s="39"/>
      <c r="E166" s="12"/>
      <c r="F166" s="13"/>
      <c r="G166" s="14"/>
    </row>
    <row r="167" spans="1:7" x14ac:dyDescent="0.2">
      <c r="A167" s="11" t="s">
        <v>109</v>
      </c>
      <c r="B167" s="12">
        <v>1.37</v>
      </c>
      <c r="C167" s="13">
        <f>B167*110</f>
        <v>150.70000000000002</v>
      </c>
      <c r="D167" s="39">
        <f>C167*70/100</f>
        <v>105.49000000000002</v>
      </c>
      <c r="E167" s="32">
        <v>0.86880000000000002</v>
      </c>
      <c r="F167" s="33">
        <v>87.69</v>
      </c>
      <c r="G167" s="33">
        <v>60.44</v>
      </c>
    </row>
    <row r="168" spans="1:7" x14ac:dyDescent="0.2">
      <c r="A168" s="11"/>
      <c r="B168" s="12"/>
      <c r="C168" s="13"/>
      <c r="D168" s="39"/>
      <c r="E168" s="12"/>
      <c r="F168" s="13"/>
      <c r="G168" s="14"/>
    </row>
    <row r="169" spans="1:7" x14ac:dyDescent="0.2">
      <c r="A169" s="11" t="s">
        <v>110</v>
      </c>
      <c r="B169" s="12">
        <v>2.4</v>
      </c>
      <c r="C169" s="13">
        <f>B169*120</f>
        <v>288</v>
      </c>
      <c r="D169" s="39">
        <f>C169*70/100</f>
        <v>201.6</v>
      </c>
      <c r="E169" s="32">
        <v>0.97960000000000003</v>
      </c>
      <c r="F169" s="33">
        <v>99.7</v>
      </c>
      <c r="G169" s="33">
        <v>65.92</v>
      </c>
    </row>
    <row r="170" spans="1:7" x14ac:dyDescent="0.2">
      <c r="A170" s="11"/>
      <c r="B170" s="12"/>
      <c r="C170" s="13"/>
      <c r="D170" s="39"/>
      <c r="E170" s="32"/>
      <c r="F170" s="33"/>
      <c r="G170" s="18"/>
    </row>
    <row r="171" spans="1:7" x14ac:dyDescent="0.2">
      <c r="A171" s="11" t="s">
        <v>111</v>
      </c>
      <c r="B171" s="12">
        <v>13.65</v>
      </c>
      <c r="C171" s="13">
        <f>B171*100</f>
        <v>1365</v>
      </c>
      <c r="D171" s="39">
        <f>C171*70/100</f>
        <v>955.5</v>
      </c>
      <c r="E171" s="32">
        <v>11.293800000000001</v>
      </c>
      <c r="F171" s="33">
        <v>952.67</v>
      </c>
      <c r="G171" s="33">
        <v>655.27</v>
      </c>
    </row>
    <row r="172" spans="1:7" x14ac:dyDescent="0.2">
      <c r="A172" s="11"/>
      <c r="B172" s="12"/>
      <c r="C172" s="13"/>
      <c r="D172" s="39"/>
      <c r="E172" s="12"/>
      <c r="F172" s="13"/>
      <c r="G172" s="14"/>
    </row>
    <row r="173" spans="1:7" x14ac:dyDescent="0.2">
      <c r="A173" s="11" t="s">
        <v>112</v>
      </c>
      <c r="B173" s="12">
        <v>0.98</v>
      </c>
      <c r="C173" s="13">
        <f>B173*100</f>
        <v>98</v>
      </c>
      <c r="D173" s="39">
        <f>C173*70/100</f>
        <v>68.599999999999994</v>
      </c>
      <c r="E173" s="32">
        <v>0.76860000000000006</v>
      </c>
      <c r="F173" s="33">
        <v>47.67</v>
      </c>
      <c r="G173" s="33">
        <v>33.21</v>
      </c>
    </row>
    <row r="174" spans="1:7" x14ac:dyDescent="0.2">
      <c r="A174" s="11"/>
      <c r="B174" s="12"/>
      <c r="C174" s="13"/>
      <c r="D174" s="39"/>
      <c r="E174" s="12"/>
      <c r="F174" s="13"/>
      <c r="G174" s="14"/>
    </row>
    <row r="175" spans="1:7" x14ac:dyDescent="0.2">
      <c r="A175" s="11" t="s">
        <v>113</v>
      </c>
      <c r="B175" s="12">
        <v>1.92</v>
      </c>
      <c r="C175" s="13">
        <f>B175*100</f>
        <v>192</v>
      </c>
      <c r="D175" s="39">
        <f>C175*70/100</f>
        <v>134.4</v>
      </c>
      <c r="E175" s="32">
        <v>1.2390000000000001</v>
      </c>
      <c r="F175" s="33">
        <v>92.27000000000001</v>
      </c>
      <c r="G175" s="33">
        <v>64</v>
      </c>
    </row>
    <row r="176" spans="1:7" x14ac:dyDescent="0.2">
      <c r="A176" s="11"/>
      <c r="B176" s="12"/>
      <c r="C176" s="13"/>
      <c r="D176" s="39"/>
      <c r="E176" s="12"/>
      <c r="F176" s="13"/>
      <c r="G176" s="14"/>
    </row>
    <row r="177" spans="1:8" x14ac:dyDescent="0.2">
      <c r="A177" s="11" t="s">
        <v>114</v>
      </c>
      <c r="B177" s="12">
        <v>11.15</v>
      </c>
      <c r="C177" s="13">
        <f>B177*110</f>
        <v>1226.5</v>
      </c>
      <c r="D177" s="39">
        <f>C177*70/100</f>
        <v>858.55</v>
      </c>
      <c r="E177" s="32">
        <v>7.1383000000000001</v>
      </c>
      <c r="F177" s="33">
        <v>598.2199999999998</v>
      </c>
      <c r="G177" s="33">
        <v>404.86</v>
      </c>
    </row>
    <row r="178" spans="1:8" x14ac:dyDescent="0.2">
      <c r="A178" s="11"/>
      <c r="B178" s="12"/>
      <c r="C178" s="13"/>
      <c r="D178" s="39"/>
      <c r="E178" s="12"/>
      <c r="F178" s="13"/>
      <c r="G178" s="14"/>
    </row>
    <row r="179" spans="1:8" x14ac:dyDescent="0.2">
      <c r="A179" s="9" t="s">
        <v>115</v>
      </c>
      <c r="B179" s="10">
        <v>17.97</v>
      </c>
      <c r="C179" s="36">
        <f>B179*80</f>
        <v>1437.6</v>
      </c>
      <c r="D179" s="40">
        <f>C179*70/100</f>
        <v>1006.32</v>
      </c>
      <c r="E179" s="34">
        <v>7.8459000000000003</v>
      </c>
      <c r="F179" s="35">
        <v>427</v>
      </c>
      <c r="G179" s="35">
        <v>290</v>
      </c>
      <c r="H179" s="25"/>
    </row>
    <row r="180" spans="1:8" x14ac:dyDescent="0.2">
      <c r="A180" s="9" t="s">
        <v>116</v>
      </c>
      <c r="B180" s="10">
        <v>0</v>
      </c>
      <c r="C180" s="36">
        <v>0</v>
      </c>
      <c r="D180" s="40">
        <v>0</v>
      </c>
      <c r="E180" s="34">
        <v>3.2770999999999999</v>
      </c>
      <c r="F180" s="35">
        <v>184</v>
      </c>
      <c r="G180" s="35">
        <v>140</v>
      </c>
      <c r="H180" s="25"/>
    </row>
    <row r="181" spans="1:8" x14ac:dyDescent="0.2">
      <c r="A181" s="11" t="s">
        <v>115</v>
      </c>
      <c r="B181" s="12">
        <f>SUM(B179:B180)</f>
        <v>17.97</v>
      </c>
      <c r="C181" s="13">
        <f>B181*80</f>
        <v>1437.6</v>
      </c>
      <c r="D181" s="39">
        <f>C181*70/100</f>
        <v>1006.32</v>
      </c>
      <c r="E181" s="32">
        <f>SUM(E179:E180)</f>
        <v>11.123000000000001</v>
      </c>
      <c r="F181" s="33">
        <f>SUM(F179:F180)</f>
        <v>611</v>
      </c>
      <c r="G181" s="33">
        <f>SUM(G179:G180)</f>
        <v>430</v>
      </c>
    </row>
    <row r="182" spans="1:8" x14ac:dyDescent="0.2">
      <c r="A182" s="11"/>
      <c r="B182" s="12"/>
      <c r="C182" s="13"/>
      <c r="D182" s="39"/>
      <c r="E182" s="12"/>
      <c r="F182" s="13"/>
      <c r="G182" s="14"/>
    </row>
    <row r="183" spans="1:8" x14ac:dyDescent="0.2">
      <c r="A183" s="11" t="s">
        <v>117</v>
      </c>
      <c r="B183" s="12">
        <v>11.83</v>
      </c>
      <c r="C183" s="13">
        <f>B183*120</f>
        <v>1419.6</v>
      </c>
      <c r="D183" s="39">
        <f>C183*70/100</f>
        <v>993.72</v>
      </c>
      <c r="E183" s="32">
        <v>2.3428999999999998</v>
      </c>
      <c r="F183" s="33">
        <v>189.73000000000002</v>
      </c>
      <c r="G183" s="33">
        <v>132.08000000000001</v>
      </c>
    </row>
    <row r="184" spans="1:8" x14ac:dyDescent="0.2">
      <c r="A184" s="11"/>
      <c r="B184" s="12"/>
      <c r="C184" s="13"/>
      <c r="D184" s="39"/>
      <c r="E184" s="32"/>
      <c r="F184" s="33"/>
      <c r="G184" s="18"/>
    </row>
    <row r="185" spans="1:8" x14ac:dyDescent="0.2">
      <c r="A185" s="11" t="s">
        <v>118</v>
      </c>
      <c r="B185" s="12">
        <v>0</v>
      </c>
      <c r="C185" s="13">
        <v>0</v>
      </c>
      <c r="D185" s="39">
        <v>0</v>
      </c>
      <c r="E185" s="30">
        <v>10.5656</v>
      </c>
      <c r="F185" s="31">
        <v>910.46</v>
      </c>
      <c r="G185" s="31">
        <v>475.12</v>
      </c>
    </row>
    <row r="186" spans="1:8" x14ac:dyDescent="0.2">
      <c r="A186" s="20" t="s">
        <v>409</v>
      </c>
      <c r="B186" s="49">
        <f>SUM(B185:B185,B183,B181,B177,B175,B173,B171,B169,B167,B165,B163,B159,B155,B151,B149,B145,B143,B141,B136,B134,B129,B127,B121,B117,B113,B109,B104,B100,B98,B96,B91,B86,B84,B77,B73,B67,B65,B60,B58,B53,B49,B47,B43,B39,B34,B28,B22,B20,B16,B8)</f>
        <v>5360.4899999999989</v>
      </c>
      <c r="C186" s="43">
        <f>SUM(C8,C16,C20,C28,C34,C39,C43,C47,C49,C53,C58,C60,C65,C67,C73,C77,C84,C86,C91,C96,C98,C100,C104,C109,C113,C117,C121,C127,C129,C134,C136,C141,C143,C145,C149,C151,C155,C159,C163,C165,C167,C169,C171,C173,C175,C177,C181,C183,C185:C185)</f>
        <v>674810.25</v>
      </c>
      <c r="D186" s="44">
        <f>SUM(D185:D185,D183,D181,D177,D175,D173,D171,D169,D167,D165,D163,D159,D155,D151,D149,D145,D143,D141,D136,D134,D129,D127,D121,D117,D113,D109,D104,D100,D98,D96,D91,D86,D84,D77,D73,D67,D65,D60,D58,D53,D49,D47,D43,D39,D34,D28,D22,D20,D16,D8)</f>
        <v>472367.17499999993</v>
      </c>
      <c r="E186" s="49">
        <f>SUM(E185:E185,E183,E181,E177,E175,E173,E171,E169,E167,E165,E163,E159,E155,E151,E149,E145,E143,E141,E136,E134,E129,E127,E121,E117,E113,E109,E104,E100,E98,E96,E91,E86,E84,E77,E73,E67,E65,E60,E58,E53,E49,E47,E43,E39,E34,E28,E22,E20,E16,E8)</f>
        <v>5050.9784000000009</v>
      </c>
      <c r="F186" s="43">
        <f>SUM(F185:F185,F183,F181,F177,F175,F173,F171,F169,F167,F165,F163,F159,F155,F151,F149,F145,F143,F141,F136,F134,F129,F127,F121,F117,F113,F109,F104,F100,F98,F96,F91,F86,F84,F77,F73,F67,F65,F60,F58,F53,F49,F47,F43,F39,F34,F28,F22,F20,F16,F8)</f>
        <v>440253.71999999991</v>
      </c>
      <c r="G186" s="43">
        <f>SUM(G185:G185,G183,G181,G177,G175,G173,G171,G169,G167,G165,G163,G159,G155,G151,G149,G145,G143,G141,G136,G134,G129,G127,G121,G117,G113,G109,G104,G100,G98,G96,G91,G86,G84,G77,G73,G67,G65,G60,G58,G53,G49,G47,G43,G39,G34,G28,G22,G20,G16,G8)</f>
        <v>301914.8</v>
      </c>
    </row>
    <row r="187" spans="1:8" x14ac:dyDescent="0.2">
      <c r="A187" s="26"/>
      <c r="B187" s="12"/>
      <c r="C187" s="13"/>
      <c r="D187" s="39"/>
      <c r="E187" s="12"/>
      <c r="F187" s="13"/>
      <c r="G187" s="14"/>
    </row>
    <row r="188" spans="1:8" x14ac:dyDescent="0.2">
      <c r="A188" s="11" t="s">
        <v>119</v>
      </c>
      <c r="B188" s="10">
        <v>0</v>
      </c>
      <c r="C188" s="36">
        <f>B188*180</f>
        <v>0</v>
      </c>
      <c r="D188" s="40">
        <f>C188*80/100</f>
        <v>0</v>
      </c>
      <c r="E188" s="34">
        <v>0.35089999999999999</v>
      </c>
      <c r="F188" s="35">
        <v>28.47</v>
      </c>
      <c r="G188" s="35">
        <v>19.47</v>
      </c>
    </row>
    <row r="189" spans="1:8" x14ac:dyDescent="0.2">
      <c r="A189" s="11" t="s">
        <v>120</v>
      </c>
      <c r="B189" s="10">
        <v>0</v>
      </c>
      <c r="C189" s="36">
        <f>B189*180</f>
        <v>0</v>
      </c>
      <c r="D189" s="40">
        <f>C189*60/100</f>
        <v>0</v>
      </c>
      <c r="E189" s="34">
        <v>0</v>
      </c>
      <c r="F189" s="35">
        <v>0</v>
      </c>
      <c r="G189" s="35">
        <v>0</v>
      </c>
    </row>
    <row r="190" spans="1:8" x14ac:dyDescent="0.2">
      <c r="A190" s="11" t="s">
        <v>121</v>
      </c>
      <c r="B190" s="10">
        <v>0</v>
      </c>
      <c r="C190" s="36">
        <f t="shared" ref="C190:C191" si="25">B190*180</f>
        <v>0</v>
      </c>
      <c r="D190" s="40">
        <f t="shared" ref="D190:D241" si="26">C190*80/100</f>
        <v>0</v>
      </c>
      <c r="E190" s="34">
        <v>0.91239999999999999</v>
      </c>
      <c r="F190" s="35">
        <v>39.11</v>
      </c>
      <c r="G190" s="35">
        <v>28.35</v>
      </c>
    </row>
    <row r="191" spans="1:8" x14ac:dyDescent="0.2">
      <c r="A191" s="11" t="s">
        <v>122</v>
      </c>
      <c r="B191" s="10">
        <v>0</v>
      </c>
      <c r="C191" s="36">
        <f t="shared" si="25"/>
        <v>0</v>
      </c>
      <c r="D191" s="40">
        <f t="shared" si="26"/>
        <v>0</v>
      </c>
      <c r="E191" s="34">
        <v>0.29410000000000003</v>
      </c>
      <c r="F191" s="35">
        <v>27.63</v>
      </c>
      <c r="G191" s="35">
        <v>21.04</v>
      </c>
    </row>
    <row r="192" spans="1:8" x14ac:dyDescent="0.2">
      <c r="A192" s="11" t="s">
        <v>123</v>
      </c>
      <c r="B192" s="10">
        <v>0</v>
      </c>
      <c r="C192" s="36">
        <f>B192*180</f>
        <v>0</v>
      </c>
      <c r="D192" s="40">
        <f t="shared" si="26"/>
        <v>0</v>
      </c>
      <c r="E192" s="34">
        <v>6.8561000000000005</v>
      </c>
      <c r="F192" s="35">
        <v>491.07</v>
      </c>
      <c r="G192" s="35">
        <v>342.52</v>
      </c>
    </row>
    <row r="193" spans="1:7" x14ac:dyDescent="0.2">
      <c r="A193" s="11" t="s">
        <v>124</v>
      </c>
      <c r="B193" s="10">
        <v>0</v>
      </c>
      <c r="C193" s="36">
        <f>B193*180</f>
        <v>0</v>
      </c>
      <c r="D193" s="40">
        <f>C193*60/100</f>
        <v>0</v>
      </c>
      <c r="E193" s="34">
        <v>0.05</v>
      </c>
      <c r="F193" s="35">
        <v>8</v>
      </c>
      <c r="G193" s="35">
        <v>0</v>
      </c>
    </row>
    <row r="194" spans="1:7" x14ac:dyDescent="0.2">
      <c r="A194" s="11" t="s">
        <v>125</v>
      </c>
      <c r="B194" s="10">
        <v>0</v>
      </c>
      <c r="C194" s="36">
        <f>B194*180</f>
        <v>0</v>
      </c>
      <c r="D194" s="40">
        <f t="shared" si="26"/>
        <v>0</v>
      </c>
      <c r="E194" s="34">
        <v>1.6193</v>
      </c>
      <c r="F194" s="38">
        <v>110.28</v>
      </c>
      <c r="G194" s="38">
        <v>54.06</v>
      </c>
    </row>
    <row r="195" spans="1:7" x14ac:dyDescent="0.2">
      <c r="A195" s="11" t="s">
        <v>126</v>
      </c>
      <c r="B195" s="10">
        <v>0</v>
      </c>
      <c r="C195" s="36">
        <f t="shared" ref="C195" si="27">B195*180</f>
        <v>0</v>
      </c>
      <c r="D195" s="40">
        <f t="shared" si="26"/>
        <v>0</v>
      </c>
      <c r="E195" s="34">
        <v>0</v>
      </c>
      <c r="F195" s="35">
        <v>0</v>
      </c>
      <c r="G195" s="35">
        <v>0</v>
      </c>
    </row>
    <row r="196" spans="1:7" x14ac:dyDescent="0.2">
      <c r="A196" s="11" t="s">
        <v>419</v>
      </c>
      <c r="B196" s="10">
        <v>0</v>
      </c>
      <c r="C196" s="36">
        <v>0</v>
      </c>
      <c r="D196" s="40">
        <v>0</v>
      </c>
      <c r="E196" s="34">
        <v>0</v>
      </c>
      <c r="F196" s="35">
        <v>0</v>
      </c>
      <c r="G196" s="35">
        <v>0</v>
      </c>
    </row>
    <row r="197" spans="1:7" x14ac:dyDescent="0.2">
      <c r="A197" s="11" t="s">
        <v>127</v>
      </c>
      <c r="B197" s="10">
        <v>0</v>
      </c>
      <c r="C197" s="36">
        <f>B197*180</f>
        <v>0</v>
      </c>
      <c r="D197" s="40">
        <f t="shared" si="26"/>
        <v>0</v>
      </c>
      <c r="E197" s="34">
        <v>0.42320000000000002</v>
      </c>
      <c r="F197" s="35">
        <v>26</v>
      </c>
      <c r="G197" s="35">
        <v>16.73</v>
      </c>
    </row>
    <row r="198" spans="1:7" x14ac:dyDescent="0.2">
      <c r="A198" s="11" t="s">
        <v>128</v>
      </c>
      <c r="B198" s="10">
        <v>0</v>
      </c>
      <c r="C198" s="36">
        <f>B198*180</f>
        <v>0</v>
      </c>
      <c r="D198" s="40">
        <f t="shared" si="26"/>
        <v>0</v>
      </c>
      <c r="E198" s="34">
        <v>2.0209999999999999</v>
      </c>
      <c r="F198" s="35">
        <v>126.76</v>
      </c>
      <c r="G198" s="35">
        <v>101.28</v>
      </c>
    </row>
    <row r="199" spans="1:7" x14ac:dyDescent="0.2">
      <c r="A199" s="11" t="s">
        <v>129</v>
      </c>
      <c r="B199" s="10">
        <v>0</v>
      </c>
      <c r="C199" s="36">
        <f t="shared" ref="C199:C216" si="28">B199*180</f>
        <v>0</v>
      </c>
      <c r="D199" s="40">
        <f t="shared" si="26"/>
        <v>0</v>
      </c>
      <c r="E199" s="34">
        <v>0.4677</v>
      </c>
      <c r="F199" s="35">
        <v>70.33</v>
      </c>
      <c r="G199" s="35">
        <v>53.1</v>
      </c>
    </row>
    <row r="200" spans="1:7" x14ac:dyDescent="0.2">
      <c r="A200" s="11" t="s">
        <v>130</v>
      </c>
      <c r="B200" s="10">
        <v>0</v>
      </c>
      <c r="C200" s="36">
        <f>B200*180</f>
        <v>0</v>
      </c>
      <c r="D200" s="40">
        <f>C200*60/100</f>
        <v>0</v>
      </c>
      <c r="E200" s="34">
        <v>0.03</v>
      </c>
      <c r="F200" s="35">
        <v>1</v>
      </c>
      <c r="G200" s="35">
        <v>0.51</v>
      </c>
    </row>
    <row r="201" spans="1:7" x14ac:dyDescent="0.2">
      <c r="A201" s="11" t="s">
        <v>131</v>
      </c>
      <c r="B201" s="10">
        <v>7.4399999999999994E-2</v>
      </c>
      <c r="C201" s="36">
        <f t="shared" si="28"/>
        <v>13.391999999999999</v>
      </c>
      <c r="D201" s="40">
        <f t="shared" si="26"/>
        <v>10.7136</v>
      </c>
      <c r="E201" s="34">
        <v>2.9709000000000003</v>
      </c>
      <c r="F201" s="35">
        <v>221.25000000000003</v>
      </c>
      <c r="G201" s="35">
        <v>157.11000000000001</v>
      </c>
    </row>
    <row r="202" spans="1:7" x14ac:dyDescent="0.2">
      <c r="A202" s="11" t="s">
        <v>132</v>
      </c>
      <c r="B202" s="10">
        <v>0</v>
      </c>
      <c r="C202" s="36">
        <f t="shared" si="28"/>
        <v>0</v>
      </c>
      <c r="D202" s="40">
        <f>C202*60/100</f>
        <v>0</v>
      </c>
      <c r="E202" s="34">
        <v>0</v>
      </c>
      <c r="F202" s="35">
        <v>0</v>
      </c>
      <c r="G202" s="35">
        <v>0</v>
      </c>
    </row>
    <row r="203" spans="1:7" x14ac:dyDescent="0.2">
      <c r="A203" s="11" t="s">
        <v>133</v>
      </c>
      <c r="B203" s="10">
        <v>0.57999999999999996</v>
      </c>
      <c r="C203" s="36">
        <f t="shared" si="28"/>
        <v>104.39999999999999</v>
      </c>
      <c r="D203" s="40">
        <f t="shared" si="26"/>
        <v>83.52</v>
      </c>
      <c r="E203" s="34">
        <v>0</v>
      </c>
      <c r="F203" s="35">
        <v>0</v>
      </c>
      <c r="G203" s="35">
        <v>0</v>
      </c>
    </row>
    <row r="204" spans="1:7" x14ac:dyDescent="0.2">
      <c r="A204" s="11" t="s">
        <v>134</v>
      </c>
      <c r="B204" s="10">
        <v>0</v>
      </c>
      <c r="C204" s="36">
        <f t="shared" si="28"/>
        <v>0</v>
      </c>
      <c r="D204" s="40">
        <f t="shared" si="26"/>
        <v>0</v>
      </c>
      <c r="E204" s="34">
        <v>0.30889999999999995</v>
      </c>
      <c r="F204" s="35">
        <v>21.8</v>
      </c>
      <c r="G204" s="35">
        <v>13</v>
      </c>
    </row>
    <row r="205" spans="1:7" x14ac:dyDescent="0.2">
      <c r="A205" s="11" t="s">
        <v>135</v>
      </c>
      <c r="B205" s="10">
        <v>0</v>
      </c>
      <c r="C205" s="36">
        <f>B205*180</f>
        <v>0</v>
      </c>
      <c r="D205" s="40">
        <f>C205*60/100</f>
        <v>0</v>
      </c>
      <c r="E205" s="34">
        <v>6.0400000000000002E-2</v>
      </c>
      <c r="F205" s="35">
        <v>1.4</v>
      </c>
      <c r="G205" s="35">
        <v>0</v>
      </c>
    </row>
    <row r="206" spans="1:7" x14ac:dyDescent="0.2">
      <c r="A206" s="11" t="s">
        <v>136</v>
      </c>
      <c r="B206" s="10">
        <v>0</v>
      </c>
      <c r="C206" s="36">
        <f t="shared" si="28"/>
        <v>0</v>
      </c>
      <c r="D206" s="40">
        <f t="shared" si="26"/>
        <v>0</v>
      </c>
      <c r="E206" s="34">
        <v>2.1390000000000002</v>
      </c>
      <c r="F206" s="35">
        <v>251.04</v>
      </c>
      <c r="G206" s="35">
        <v>189.52</v>
      </c>
    </row>
    <row r="207" spans="1:7" x14ac:dyDescent="0.2">
      <c r="A207" s="11" t="s">
        <v>137</v>
      </c>
      <c r="B207" s="10">
        <v>0</v>
      </c>
      <c r="C207" s="36">
        <f>B207*180</f>
        <v>0</v>
      </c>
      <c r="D207" s="40">
        <f>C207*60/100</f>
        <v>0</v>
      </c>
      <c r="E207" s="34">
        <v>0.17150000000000001</v>
      </c>
      <c r="F207" s="35">
        <v>5</v>
      </c>
      <c r="G207" s="35">
        <v>0</v>
      </c>
    </row>
    <row r="208" spans="1:7" x14ac:dyDescent="0.2">
      <c r="A208" s="11" t="s">
        <v>138</v>
      </c>
      <c r="B208" s="10">
        <v>0</v>
      </c>
      <c r="C208" s="36">
        <f t="shared" si="28"/>
        <v>0</v>
      </c>
      <c r="D208" s="40">
        <f t="shared" si="26"/>
        <v>0</v>
      </c>
      <c r="E208" s="34">
        <v>0.2077</v>
      </c>
      <c r="F208" s="35">
        <v>25.9</v>
      </c>
      <c r="G208" s="38">
        <v>18</v>
      </c>
    </row>
    <row r="209" spans="1:7" x14ac:dyDescent="0.2">
      <c r="A209" s="11" t="s">
        <v>139</v>
      </c>
      <c r="B209" s="10">
        <v>0</v>
      </c>
      <c r="C209" s="36">
        <f t="shared" si="28"/>
        <v>0</v>
      </c>
      <c r="D209" s="40">
        <f t="shared" si="26"/>
        <v>0</v>
      </c>
      <c r="E209" s="34">
        <v>0.73899999999999999</v>
      </c>
      <c r="F209" s="34">
        <v>80.3</v>
      </c>
      <c r="G209" s="35">
        <v>62.25</v>
      </c>
    </row>
    <row r="210" spans="1:7" x14ac:dyDescent="0.2">
      <c r="A210" s="11" t="s">
        <v>140</v>
      </c>
      <c r="B210" s="10">
        <v>0</v>
      </c>
      <c r="C210" s="36">
        <f t="shared" si="28"/>
        <v>0</v>
      </c>
      <c r="D210" s="40">
        <f t="shared" si="26"/>
        <v>0</v>
      </c>
      <c r="E210" s="34">
        <v>0.15740000000000001</v>
      </c>
      <c r="F210" s="35">
        <v>20</v>
      </c>
      <c r="G210" s="35">
        <v>14</v>
      </c>
    </row>
    <row r="211" spans="1:7" x14ac:dyDescent="0.2">
      <c r="A211" s="11" t="s">
        <v>141</v>
      </c>
      <c r="B211" s="10">
        <v>0</v>
      </c>
      <c r="C211" s="36">
        <f t="shared" si="28"/>
        <v>0</v>
      </c>
      <c r="D211" s="40">
        <f t="shared" si="26"/>
        <v>0</v>
      </c>
      <c r="E211" s="34">
        <v>9.1800000000000007E-2</v>
      </c>
      <c r="F211" s="34">
        <v>10</v>
      </c>
      <c r="G211" s="35">
        <v>7</v>
      </c>
    </row>
    <row r="212" spans="1:7" x14ac:dyDescent="0.2">
      <c r="A212" s="11" t="s">
        <v>142</v>
      </c>
      <c r="B212" s="10">
        <v>1.49</v>
      </c>
      <c r="C212" s="36">
        <f t="shared" si="28"/>
        <v>268.2</v>
      </c>
      <c r="D212" s="40">
        <f t="shared" si="26"/>
        <v>214.56</v>
      </c>
      <c r="E212" s="34">
        <v>0</v>
      </c>
      <c r="F212" s="35">
        <v>0</v>
      </c>
      <c r="G212" s="35">
        <v>0</v>
      </c>
    </row>
    <row r="213" spans="1:7" x14ac:dyDescent="0.2">
      <c r="A213" s="11" t="s">
        <v>143</v>
      </c>
      <c r="B213" s="10">
        <v>0</v>
      </c>
      <c r="C213" s="36">
        <f t="shared" si="28"/>
        <v>0</v>
      </c>
      <c r="D213" s="40">
        <f t="shared" si="26"/>
        <v>0</v>
      </c>
      <c r="E213" s="34">
        <v>1.7372000000000001</v>
      </c>
      <c r="F213" s="35">
        <v>168.42</v>
      </c>
      <c r="G213" s="35">
        <v>126</v>
      </c>
    </row>
    <row r="214" spans="1:7" x14ac:dyDescent="0.2">
      <c r="A214" s="11" t="s">
        <v>144</v>
      </c>
      <c r="B214" s="10">
        <v>0</v>
      </c>
      <c r="C214" s="36">
        <f t="shared" si="28"/>
        <v>0</v>
      </c>
      <c r="D214" s="40">
        <f>C214*60/100</f>
        <v>0</v>
      </c>
      <c r="E214" s="34">
        <v>0.69469999999999998</v>
      </c>
      <c r="F214" s="35">
        <v>31</v>
      </c>
      <c r="G214" s="35">
        <v>16.149999999999999</v>
      </c>
    </row>
    <row r="215" spans="1:7" x14ac:dyDescent="0.2">
      <c r="A215" s="11" t="s">
        <v>145</v>
      </c>
      <c r="B215" s="10">
        <v>0</v>
      </c>
      <c r="C215" s="36">
        <f t="shared" si="28"/>
        <v>0</v>
      </c>
      <c r="D215" s="40">
        <f t="shared" si="26"/>
        <v>0</v>
      </c>
      <c r="E215" s="34">
        <v>0</v>
      </c>
      <c r="F215" s="35">
        <v>0</v>
      </c>
      <c r="G215" s="35">
        <v>0</v>
      </c>
    </row>
    <row r="216" spans="1:7" x14ac:dyDescent="0.2">
      <c r="A216" s="11" t="s">
        <v>146</v>
      </c>
      <c r="B216" s="10">
        <v>0</v>
      </c>
      <c r="C216" s="36">
        <f t="shared" si="28"/>
        <v>0</v>
      </c>
      <c r="D216" s="40">
        <f t="shared" si="26"/>
        <v>0</v>
      </c>
      <c r="E216" s="34">
        <v>5.9700000000000003E-2</v>
      </c>
      <c r="F216" s="35">
        <v>7.2</v>
      </c>
      <c r="G216" s="35">
        <v>0</v>
      </c>
    </row>
    <row r="217" spans="1:7" x14ac:dyDescent="0.2">
      <c r="A217" s="11" t="s">
        <v>147</v>
      </c>
      <c r="B217" s="10">
        <v>0</v>
      </c>
      <c r="C217" s="36">
        <f t="shared" ref="C217:C226" si="29">B217*180</f>
        <v>0</v>
      </c>
      <c r="D217" s="40">
        <f t="shared" si="26"/>
        <v>0</v>
      </c>
      <c r="E217" s="34">
        <v>3.27E-2</v>
      </c>
      <c r="F217" s="35">
        <v>5.8</v>
      </c>
      <c r="G217" s="35">
        <v>0</v>
      </c>
    </row>
    <row r="218" spans="1:7" x14ac:dyDescent="0.2">
      <c r="A218" s="11" t="s">
        <v>148</v>
      </c>
      <c r="B218" s="10">
        <v>0</v>
      </c>
      <c r="C218" s="36">
        <f t="shared" si="29"/>
        <v>0</v>
      </c>
      <c r="D218" s="40">
        <f>C218*60/100</f>
        <v>0</v>
      </c>
      <c r="E218" s="34">
        <v>3.27E-2</v>
      </c>
      <c r="F218" s="35">
        <v>5.85</v>
      </c>
      <c r="G218" s="35">
        <v>3.5</v>
      </c>
    </row>
    <row r="219" spans="1:7" x14ac:dyDescent="0.2">
      <c r="A219" s="11" t="s">
        <v>149</v>
      </c>
      <c r="B219" s="10">
        <v>5.56</v>
      </c>
      <c r="C219" s="36">
        <f t="shared" si="29"/>
        <v>1000.8</v>
      </c>
      <c r="D219" s="40">
        <f t="shared" si="26"/>
        <v>800.64</v>
      </c>
      <c r="E219" s="34">
        <v>0.1668</v>
      </c>
      <c r="F219" s="35">
        <v>10.52</v>
      </c>
      <c r="G219" s="35">
        <v>8</v>
      </c>
    </row>
    <row r="220" spans="1:7" x14ac:dyDescent="0.2">
      <c r="A220" s="11" t="s">
        <v>150</v>
      </c>
      <c r="B220" s="10">
        <v>1.33</v>
      </c>
      <c r="C220" s="36">
        <f t="shared" si="29"/>
        <v>239.4</v>
      </c>
      <c r="D220" s="40">
        <f>C220*80/100</f>
        <v>191.52</v>
      </c>
      <c r="E220" s="34">
        <v>1.3795999999999999</v>
      </c>
      <c r="F220" s="35">
        <v>60.06</v>
      </c>
      <c r="G220" s="35">
        <v>45.41</v>
      </c>
    </row>
    <row r="221" spans="1:7" x14ac:dyDescent="0.2">
      <c r="A221" s="11" t="s">
        <v>151</v>
      </c>
      <c r="B221" s="10">
        <v>3.16</v>
      </c>
      <c r="C221" s="36">
        <f t="shared" si="29"/>
        <v>568.80000000000007</v>
      </c>
      <c r="D221" s="40">
        <f t="shared" si="26"/>
        <v>455.04000000000008</v>
      </c>
      <c r="E221" s="34">
        <v>3.2733999999999996</v>
      </c>
      <c r="F221" s="35">
        <v>724.01</v>
      </c>
      <c r="G221" s="35">
        <v>472.94</v>
      </c>
    </row>
    <row r="222" spans="1:7" x14ac:dyDescent="0.2">
      <c r="A222" s="11" t="s">
        <v>152</v>
      </c>
      <c r="B222" s="10">
        <v>0</v>
      </c>
      <c r="C222" s="36">
        <f t="shared" si="29"/>
        <v>0</v>
      </c>
      <c r="D222" s="40">
        <f t="shared" si="26"/>
        <v>0</v>
      </c>
      <c r="E222" s="34">
        <v>1.9730999999999999</v>
      </c>
      <c r="F222" s="35">
        <v>170.14999999999998</v>
      </c>
      <c r="G222" s="38">
        <v>130.87</v>
      </c>
    </row>
    <row r="223" spans="1:7" x14ac:dyDescent="0.2">
      <c r="A223" s="11" t="s">
        <v>153</v>
      </c>
      <c r="B223" s="10">
        <v>0</v>
      </c>
      <c r="C223" s="36">
        <f t="shared" si="29"/>
        <v>0</v>
      </c>
      <c r="D223" s="40">
        <f t="shared" si="26"/>
        <v>0</v>
      </c>
      <c r="E223" s="34">
        <v>0.89610000000000001</v>
      </c>
      <c r="F223" s="35">
        <v>57.43</v>
      </c>
      <c r="G223" s="35">
        <v>40.6</v>
      </c>
    </row>
    <row r="224" spans="1:7" x14ac:dyDescent="0.2">
      <c r="A224" s="11" t="s">
        <v>154</v>
      </c>
      <c r="B224" s="10">
        <v>0</v>
      </c>
      <c r="C224" s="36">
        <f t="shared" si="29"/>
        <v>0</v>
      </c>
      <c r="D224" s="40">
        <f t="shared" si="26"/>
        <v>0</v>
      </c>
      <c r="E224" s="34">
        <v>1.6039999999999999</v>
      </c>
      <c r="F224" s="35">
        <v>79.849999999999994</v>
      </c>
      <c r="G224" s="35">
        <v>56.31</v>
      </c>
    </row>
    <row r="225" spans="1:7" x14ac:dyDescent="0.2">
      <c r="A225" s="11" t="s">
        <v>418</v>
      </c>
      <c r="B225" s="10">
        <v>0</v>
      </c>
      <c r="C225" s="36">
        <v>0</v>
      </c>
      <c r="D225" s="40">
        <v>0</v>
      </c>
      <c r="E225" s="34">
        <v>0</v>
      </c>
      <c r="F225" s="35">
        <v>0</v>
      </c>
      <c r="G225" s="35">
        <v>0</v>
      </c>
    </row>
    <row r="226" spans="1:7" x14ac:dyDescent="0.2">
      <c r="A226" s="11" t="s">
        <v>399</v>
      </c>
      <c r="B226" s="10">
        <v>8.36</v>
      </c>
      <c r="C226" s="36">
        <f t="shared" si="29"/>
        <v>1504.8</v>
      </c>
      <c r="D226" s="40">
        <f t="shared" si="26"/>
        <v>1203.8399999999999</v>
      </c>
      <c r="E226" s="34">
        <v>0</v>
      </c>
      <c r="F226" s="35">
        <v>0</v>
      </c>
      <c r="G226" s="35">
        <v>0</v>
      </c>
    </row>
    <row r="227" spans="1:7" x14ac:dyDescent="0.2">
      <c r="A227" s="11" t="s">
        <v>155</v>
      </c>
      <c r="B227" s="10">
        <v>0</v>
      </c>
      <c r="C227" s="36">
        <f t="shared" ref="C227:C231" si="30">B227*180</f>
        <v>0</v>
      </c>
      <c r="D227" s="40">
        <f t="shared" si="26"/>
        <v>0</v>
      </c>
      <c r="E227" s="34">
        <v>0.39140000000000003</v>
      </c>
      <c r="F227" s="35">
        <v>24.19</v>
      </c>
      <c r="G227" s="38">
        <v>18.27</v>
      </c>
    </row>
    <row r="228" spans="1:7" x14ac:dyDescent="0.2">
      <c r="A228" s="11" t="s">
        <v>156</v>
      </c>
      <c r="B228" s="10">
        <v>0</v>
      </c>
      <c r="C228" s="36">
        <f t="shared" si="30"/>
        <v>0</v>
      </c>
      <c r="D228" s="40">
        <f t="shared" si="26"/>
        <v>0</v>
      </c>
      <c r="E228" s="34">
        <v>0.34140000000000004</v>
      </c>
      <c r="F228" s="35">
        <v>19.46</v>
      </c>
      <c r="G228" s="35">
        <v>14.08</v>
      </c>
    </row>
    <row r="229" spans="1:7" x14ac:dyDescent="0.2">
      <c r="A229" s="11" t="s">
        <v>157</v>
      </c>
      <c r="B229" s="10">
        <v>0</v>
      </c>
      <c r="C229" s="36">
        <f t="shared" si="30"/>
        <v>0</v>
      </c>
      <c r="D229" s="40">
        <f t="shared" si="26"/>
        <v>0</v>
      </c>
      <c r="E229" s="34">
        <v>4.3799999999999999E-2</v>
      </c>
      <c r="F229" s="35">
        <v>4.5</v>
      </c>
      <c r="G229" s="35">
        <v>3.11</v>
      </c>
    </row>
    <row r="230" spans="1:7" x14ac:dyDescent="0.2">
      <c r="A230" s="11" t="s">
        <v>158</v>
      </c>
      <c r="B230" s="10">
        <v>0</v>
      </c>
      <c r="C230" s="36">
        <f t="shared" si="30"/>
        <v>0</v>
      </c>
      <c r="D230" s="40">
        <f t="shared" si="26"/>
        <v>0</v>
      </c>
      <c r="E230" s="34">
        <v>0</v>
      </c>
      <c r="F230" s="35">
        <v>0</v>
      </c>
      <c r="G230" s="35">
        <v>0</v>
      </c>
    </row>
    <row r="231" spans="1:7" x14ac:dyDescent="0.2">
      <c r="A231" s="11" t="s">
        <v>159</v>
      </c>
      <c r="B231" s="10">
        <v>0</v>
      </c>
      <c r="C231" s="36">
        <f t="shared" si="30"/>
        <v>0</v>
      </c>
      <c r="D231" s="40">
        <f t="shared" si="26"/>
        <v>0</v>
      </c>
      <c r="E231" s="34">
        <v>0</v>
      </c>
      <c r="F231" s="35">
        <v>0</v>
      </c>
      <c r="G231" s="35">
        <v>0</v>
      </c>
    </row>
    <row r="232" spans="1:7" x14ac:dyDescent="0.2">
      <c r="A232" s="11" t="s">
        <v>160</v>
      </c>
      <c r="B232" s="10">
        <v>0.43919999999999998</v>
      </c>
      <c r="C232" s="36">
        <f t="shared" ref="C232:C241" si="31">B232*180</f>
        <v>79.055999999999997</v>
      </c>
      <c r="D232" s="40">
        <f t="shared" si="26"/>
        <v>63.244799999999998</v>
      </c>
      <c r="E232" s="34">
        <v>0.3266</v>
      </c>
      <c r="F232" s="35">
        <v>30</v>
      </c>
      <c r="G232" s="35">
        <v>22.71</v>
      </c>
    </row>
    <row r="233" spans="1:7" x14ac:dyDescent="0.2">
      <c r="A233" s="11" t="s">
        <v>161</v>
      </c>
      <c r="B233" s="10">
        <v>0</v>
      </c>
      <c r="C233" s="36">
        <f t="shared" si="31"/>
        <v>0</v>
      </c>
      <c r="D233" s="40">
        <f t="shared" si="26"/>
        <v>0</v>
      </c>
      <c r="E233" s="34">
        <v>1.7031000000000001</v>
      </c>
      <c r="F233" s="35">
        <v>374.08</v>
      </c>
      <c r="G233" s="35">
        <v>300.05</v>
      </c>
    </row>
    <row r="234" spans="1:7" x14ac:dyDescent="0.2">
      <c r="A234" s="11" t="s">
        <v>162</v>
      </c>
      <c r="B234" s="10">
        <v>0</v>
      </c>
      <c r="C234" s="36">
        <f t="shared" si="31"/>
        <v>0</v>
      </c>
      <c r="D234" s="40">
        <f t="shared" si="26"/>
        <v>0</v>
      </c>
      <c r="E234" s="34">
        <v>0.2447</v>
      </c>
      <c r="F234" s="35">
        <v>19.11</v>
      </c>
      <c r="G234" s="35">
        <v>10</v>
      </c>
    </row>
    <row r="235" spans="1:7" x14ac:dyDescent="0.2">
      <c r="A235" s="11" t="s">
        <v>163</v>
      </c>
      <c r="B235" s="10">
        <v>0</v>
      </c>
      <c r="C235" s="36">
        <f t="shared" si="31"/>
        <v>0</v>
      </c>
      <c r="D235" s="40">
        <f t="shared" si="26"/>
        <v>0</v>
      </c>
      <c r="E235" s="34">
        <v>0.38719999999999999</v>
      </c>
      <c r="F235" s="35">
        <v>63.2</v>
      </c>
      <c r="G235" s="35">
        <v>37.4</v>
      </c>
    </row>
    <row r="236" spans="1:7" x14ac:dyDescent="0.2">
      <c r="A236" s="11" t="s">
        <v>164</v>
      </c>
      <c r="B236" s="10">
        <v>0</v>
      </c>
      <c r="C236" s="36">
        <f t="shared" si="31"/>
        <v>0</v>
      </c>
      <c r="D236" s="40">
        <f t="shared" si="26"/>
        <v>0</v>
      </c>
      <c r="E236" s="34">
        <v>0</v>
      </c>
      <c r="F236" s="35">
        <v>0</v>
      </c>
      <c r="G236" s="35">
        <v>0</v>
      </c>
    </row>
    <row r="237" spans="1:7" x14ac:dyDescent="0.2">
      <c r="A237" s="11" t="s">
        <v>165</v>
      </c>
      <c r="B237" s="10">
        <v>0</v>
      </c>
      <c r="C237" s="36">
        <f t="shared" si="31"/>
        <v>0</v>
      </c>
      <c r="D237" s="40">
        <f t="shared" si="26"/>
        <v>0</v>
      </c>
      <c r="E237" s="34">
        <v>12.248200000000002</v>
      </c>
      <c r="F237" s="35">
        <v>894.11</v>
      </c>
      <c r="G237" s="35">
        <v>611.54</v>
      </c>
    </row>
    <row r="238" spans="1:7" x14ac:dyDescent="0.2">
      <c r="A238" s="11" t="s">
        <v>166</v>
      </c>
      <c r="B238" s="10">
        <v>0</v>
      </c>
      <c r="C238" s="36">
        <f t="shared" si="31"/>
        <v>0</v>
      </c>
      <c r="D238" s="40">
        <f>C238*60/100</f>
        <v>0</v>
      </c>
      <c r="E238" s="34">
        <v>1.2272999999999998</v>
      </c>
      <c r="F238" s="35">
        <v>58.22</v>
      </c>
      <c r="G238" s="35">
        <v>23.58</v>
      </c>
    </row>
    <row r="239" spans="1:7" x14ac:dyDescent="0.2">
      <c r="A239" s="11" t="s">
        <v>167</v>
      </c>
      <c r="B239" s="10">
        <v>0</v>
      </c>
      <c r="C239" s="36">
        <f t="shared" si="31"/>
        <v>0</v>
      </c>
      <c r="D239" s="40">
        <f t="shared" si="26"/>
        <v>0</v>
      </c>
      <c r="E239" s="34">
        <v>1.6145999999999998</v>
      </c>
      <c r="F239" s="35">
        <v>121.39999999999999</v>
      </c>
      <c r="G239" s="35">
        <v>85.43</v>
      </c>
    </row>
    <row r="240" spans="1:7" x14ac:dyDescent="0.2">
      <c r="A240" s="11" t="s">
        <v>168</v>
      </c>
      <c r="B240" s="10">
        <v>0</v>
      </c>
      <c r="C240" s="36">
        <f t="shared" si="31"/>
        <v>0</v>
      </c>
      <c r="D240" s="40">
        <f t="shared" si="26"/>
        <v>0</v>
      </c>
      <c r="E240" s="37">
        <v>2.0282</v>
      </c>
      <c r="F240" s="38">
        <v>208.16000000000003</v>
      </c>
      <c r="G240" s="38">
        <v>154.6</v>
      </c>
    </row>
    <row r="241" spans="1:7" x14ac:dyDescent="0.2">
      <c r="A241" s="11" t="s">
        <v>169</v>
      </c>
      <c r="B241" s="10">
        <v>0</v>
      </c>
      <c r="C241" s="36">
        <f t="shared" si="31"/>
        <v>0</v>
      </c>
      <c r="D241" s="40">
        <f t="shared" si="26"/>
        <v>0</v>
      </c>
      <c r="E241" s="37">
        <v>0.35310000000000002</v>
      </c>
      <c r="F241" s="38">
        <v>22</v>
      </c>
      <c r="G241" s="38">
        <v>15.68</v>
      </c>
    </row>
    <row r="242" spans="1:7" x14ac:dyDescent="0.2">
      <c r="A242" s="21" t="s">
        <v>170</v>
      </c>
      <c r="B242" s="49">
        <f t="shared" ref="B242:G242" si="32">SUM(B188:B241)</f>
        <v>20.993600000000001</v>
      </c>
      <c r="C242" s="43">
        <f t="shared" si="32"/>
        <v>3778.8480000000004</v>
      </c>
      <c r="D242" s="44">
        <f t="shared" si="32"/>
        <v>3023.0783999999999</v>
      </c>
      <c r="E242" s="49">
        <f t="shared" si="32"/>
        <v>52.630899999999997</v>
      </c>
      <c r="F242" s="43">
        <f t="shared" si="32"/>
        <v>4724.0599999999995</v>
      </c>
      <c r="G242" s="43">
        <f t="shared" si="32"/>
        <v>3294.1699999999996</v>
      </c>
    </row>
    <row r="243" spans="1:7" x14ac:dyDescent="0.2">
      <c r="A243" s="11" t="s">
        <v>171</v>
      </c>
      <c r="B243" s="10">
        <v>2.94</v>
      </c>
      <c r="C243" s="36">
        <f>B243*195</f>
        <v>573.29999999999995</v>
      </c>
      <c r="D243" s="40">
        <f t="shared" ref="D243:D279" si="33">C243*80/100</f>
        <v>458.64</v>
      </c>
      <c r="E243" s="37">
        <f>F243/195</f>
        <v>4.796153846153846</v>
      </c>
      <c r="F243" s="35">
        <v>935.25</v>
      </c>
      <c r="G243" s="35">
        <v>402.14</v>
      </c>
    </row>
    <row r="244" spans="1:7" x14ac:dyDescent="0.2">
      <c r="A244" s="11" t="s">
        <v>172</v>
      </c>
      <c r="B244" s="10">
        <v>0</v>
      </c>
      <c r="C244" s="36">
        <f t="shared" ref="C244:C259" si="34">B244*195</f>
        <v>0</v>
      </c>
      <c r="D244" s="40">
        <f t="shared" si="33"/>
        <v>0</v>
      </c>
      <c r="E244" s="37">
        <f t="shared" ref="E244:E280" si="35">F244/195</f>
        <v>0.31025641025641026</v>
      </c>
      <c r="F244" s="35">
        <v>60.5</v>
      </c>
      <c r="G244" s="35">
        <v>47.96</v>
      </c>
    </row>
    <row r="245" spans="1:7" x14ac:dyDescent="0.2">
      <c r="A245" s="11" t="s">
        <v>173</v>
      </c>
      <c r="B245" s="10">
        <v>14.3</v>
      </c>
      <c r="C245" s="36">
        <f>B245*195</f>
        <v>2788.5</v>
      </c>
      <c r="D245" s="40">
        <f t="shared" ref="D245" si="36">C245*80/100</f>
        <v>2230.8000000000002</v>
      </c>
      <c r="E245" s="37">
        <f t="shared" si="35"/>
        <v>0.22364102564102564</v>
      </c>
      <c r="F245" s="35">
        <v>43.61</v>
      </c>
      <c r="G245" s="35">
        <v>19.64</v>
      </c>
    </row>
    <row r="246" spans="1:7" x14ac:dyDescent="0.2">
      <c r="A246" s="11" t="s">
        <v>410</v>
      </c>
      <c r="B246" s="10">
        <v>0</v>
      </c>
      <c r="C246" s="36">
        <f t="shared" si="34"/>
        <v>0</v>
      </c>
      <c r="D246" s="40">
        <f t="shared" si="33"/>
        <v>0</v>
      </c>
      <c r="E246" s="37">
        <f t="shared" si="35"/>
        <v>0.30666666666666664</v>
      </c>
      <c r="F246" s="35">
        <v>59.8</v>
      </c>
      <c r="G246" s="35">
        <v>63.5</v>
      </c>
    </row>
    <row r="247" spans="1:7" x14ac:dyDescent="0.2">
      <c r="A247" s="11" t="s">
        <v>411</v>
      </c>
      <c r="B247" s="10">
        <v>0</v>
      </c>
      <c r="C247" s="36">
        <f t="shared" si="34"/>
        <v>0</v>
      </c>
      <c r="D247" s="40">
        <v>0</v>
      </c>
      <c r="E247" s="37">
        <f t="shared" si="35"/>
        <v>3.0769230769230771E-2</v>
      </c>
      <c r="F247" s="35">
        <v>6</v>
      </c>
      <c r="G247" s="35">
        <v>4.5</v>
      </c>
    </row>
    <row r="248" spans="1:7" x14ac:dyDescent="0.2">
      <c r="A248" s="11" t="s">
        <v>174</v>
      </c>
      <c r="B248" s="10">
        <v>0.23</v>
      </c>
      <c r="C248" s="36">
        <f t="shared" si="34"/>
        <v>44.85</v>
      </c>
      <c r="D248" s="40">
        <f t="shared" si="33"/>
        <v>35.880000000000003</v>
      </c>
      <c r="E248" s="37">
        <f t="shared" si="35"/>
        <v>4.6818461538461538</v>
      </c>
      <c r="F248" s="35">
        <v>912.96</v>
      </c>
      <c r="G248" s="35">
        <v>960.21</v>
      </c>
    </row>
    <row r="249" spans="1:7" x14ac:dyDescent="0.2">
      <c r="A249" s="11" t="s">
        <v>175</v>
      </c>
      <c r="B249" s="10">
        <v>0.42</v>
      </c>
      <c r="C249" s="36">
        <f t="shared" si="34"/>
        <v>81.899999999999991</v>
      </c>
      <c r="D249" s="40">
        <f t="shared" si="33"/>
        <v>65.52</v>
      </c>
      <c r="E249" s="37">
        <f t="shared" si="35"/>
        <v>0</v>
      </c>
      <c r="F249" s="35">
        <v>0</v>
      </c>
      <c r="G249" s="35">
        <f t="shared" ref="G249:G272" si="37">F249*80/100</f>
        <v>0</v>
      </c>
    </row>
    <row r="250" spans="1:7" x14ac:dyDescent="0.2">
      <c r="A250" s="11" t="s">
        <v>176</v>
      </c>
      <c r="B250" s="10">
        <v>0</v>
      </c>
      <c r="C250" s="36">
        <f t="shared" si="34"/>
        <v>0</v>
      </c>
      <c r="D250" s="40">
        <f t="shared" si="33"/>
        <v>0</v>
      </c>
      <c r="E250" s="37">
        <f t="shared" si="35"/>
        <v>2.3926153846153846</v>
      </c>
      <c r="F250" s="35">
        <v>466.56</v>
      </c>
      <c r="G250" s="35">
        <v>1399.14</v>
      </c>
    </row>
    <row r="251" spans="1:7" x14ac:dyDescent="0.2">
      <c r="A251" s="11" t="s">
        <v>412</v>
      </c>
      <c r="B251" s="10">
        <v>0</v>
      </c>
      <c r="C251" s="36">
        <v>0</v>
      </c>
      <c r="D251" s="40">
        <v>0</v>
      </c>
      <c r="E251" s="37">
        <f t="shared" si="35"/>
        <v>0</v>
      </c>
      <c r="F251" s="35">
        <v>0</v>
      </c>
      <c r="G251" s="35">
        <v>6.25</v>
      </c>
    </row>
    <row r="252" spans="1:7" x14ac:dyDescent="0.2">
      <c r="A252" s="11" t="s">
        <v>382</v>
      </c>
      <c r="B252" s="10">
        <v>0</v>
      </c>
      <c r="C252" s="36">
        <f t="shared" si="34"/>
        <v>0</v>
      </c>
      <c r="D252" s="40">
        <f t="shared" si="33"/>
        <v>0</v>
      </c>
      <c r="E252" s="37">
        <f t="shared" si="35"/>
        <v>0</v>
      </c>
      <c r="F252" s="35">
        <v>0</v>
      </c>
      <c r="G252" s="35">
        <f t="shared" si="37"/>
        <v>0</v>
      </c>
    </row>
    <row r="253" spans="1:7" x14ac:dyDescent="0.2">
      <c r="A253" s="11" t="s">
        <v>177</v>
      </c>
      <c r="B253" s="10">
        <v>1.43</v>
      </c>
      <c r="C253" s="36">
        <f t="shared" si="34"/>
        <v>278.84999999999997</v>
      </c>
      <c r="D253" s="40">
        <f t="shared" si="33"/>
        <v>223.07999999999996</v>
      </c>
      <c r="E253" s="37">
        <f t="shared" si="35"/>
        <v>1.187025641025641</v>
      </c>
      <c r="F253" s="35">
        <v>231.47</v>
      </c>
      <c r="G253" s="35">
        <v>240.47</v>
      </c>
    </row>
    <row r="254" spans="1:7" x14ac:dyDescent="0.2">
      <c r="A254" s="11" t="s">
        <v>178</v>
      </c>
      <c r="B254" s="10">
        <v>6.47</v>
      </c>
      <c r="C254" s="36">
        <f>B254*195</f>
        <v>1261.6499999999999</v>
      </c>
      <c r="D254" s="40">
        <f>C254*80/100</f>
        <v>1009.3199999999998</v>
      </c>
      <c r="E254" s="37">
        <f t="shared" si="35"/>
        <v>0.55774358974358973</v>
      </c>
      <c r="F254" s="36">
        <v>108.76</v>
      </c>
      <c r="G254" s="35">
        <v>121.82</v>
      </c>
    </row>
    <row r="255" spans="1:7" x14ac:dyDescent="0.2">
      <c r="A255" s="11" t="s">
        <v>179</v>
      </c>
      <c r="B255" s="10">
        <v>0</v>
      </c>
      <c r="C255" s="36">
        <f t="shared" si="34"/>
        <v>0</v>
      </c>
      <c r="D255" s="40">
        <f t="shared" si="33"/>
        <v>0</v>
      </c>
      <c r="E255" s="37">
        <f t="shared" si="35"/>
        <v>0.43410256410256415</v>
      </c>
      <c r="F255" s="35">
        <v>84.65</v>
      </c>
      <c r="G255" s="35">
        <v>62.17</v>
      </c>
    </row>
    <row r="256" spans="1:7" x14ac:dyDescent="0.2">
      <c r="A256" s="11" t="s">
        <v>413</v>
      </c>
      <c r="B256" s="10">
        <v>0</v>
      </c>
      <c r="C256" s="36">
        <v>0</v>
      </c>
      <c r="D256" s="40">
        <v>0</v>
      </c>
      <c r="E256" s="37">
        <f t="shared" si="35"/>
        <v>0.31435897435897436</v>
      </c>
      <c r="F256" s="35">
        <v>61.3</v>
      </c>
      <c r="G256" s="35">
        <v>50.77</v>
      </c>
    </row>
    <row r="257" spans="1:7" x14ac:dyDescent="0.2">
      <c r="A257" s="11" t="s">
        <v>180</v>
      </c>
      <c r="B257" s="10">
        <v>0.43</v>
      </c>
      <c r="C257" s="36">
        <f t="shared" si="34"/>
        <v>83.85</v>
      </c>
      <c r="D257" s="40">
        <f t="shared" si="33"/>
        <v>67.08</v>
      </c>
      <c r="E257" s="37">
        <f t="shared" si="35"/>
        <v>0.58128205128205124</v>
      </c>
      <c r="F257" s="35">
        <v>113.35</v>
      </c>
      <c r="G257" s="35">
        <v>283.83</v>
      </c>
    </row>
    <row r="258" spans="1:7" x14ac:dyDescent="0.2">
      <c r="A258" s="11" t="s">
        <v>181</v>
      </c>
      <c r="B258" s="10">
        <v>8.3800000000000008</v>
      </c>
      <c r="C258" s="36">
        <f t="shared" si="34"/>
        <v>1634.1000000000001</v>
      </c>
      <c r="D258" s="40">
        <f t="shared" si="33"/>
        <v>1307.2800000000002</v>
      </c>
      <c r="E258" s="37">
        <f t="shared" si="35"/>
        <v>0.92779487179487174</v>
      </c>
      <c r="F258" s="35">
        <v>180.92</v>
      </c>
      <c r="G258" s="35">
        <v>123</v>
      </c>
    </row>
    <row r="259" spans="1:7" x14ac:dyDescent="0.2">
      <c r="A259" s="11" t="s">
        <v>182</v>
      </c>
      <c r="B259" s="10">
        <v>4.7300000000000004</v>
      </c>
      <c r="C259" s="36">
        <f t="shared" si="34"/>
        <v>922.35000000000014</v>
      </c>
      <c r="D259" s="40">
        <f t="shared" si="33"/>
        <v>737.88000000000011</v>
      </c>
      <c r="E259" s="37">
        <f t="shared" si="35"/>
        <v>0.38358974358974357</v>
      </c>
      <c r="F259" s="36">
        <v>74.8</v>
      </c>
      <c r="G259" s="35">
        <v>75.400000000000006</v>
      </c>
    </row>
    <row r="260" spans="1:7" x14ac:dyDescent="0.2">
      <c r="A260" s="11" t="s">
        <v>183</v>
      </c>
      <c r="B260" s="10">
        <v>4.87</v>
      </c>
      <c r="C260" s="36">
        <f>B260*195</f>
        <v>949.65</v>
      </c>
      <c r="D260" s="40">
        <f>C260*80/100</f>
        <v>759.72</v>
      </c>
      <c r="E260" s="37">
        <f t="shared" si="35"/>
        <v>0.19928205128205129</v>
      </c>
      <c r="F260" s="36">
        <v>38.86</v>
      </c>
      <c r="G260" s="35">
        <v>0</v>
      </c>
    </row>
    <row r="261" spans="1:7" x14ac:dyDescent="0.2">
      <c r="A261" s="11" t="s">
        <v>414</v>
      </c>
      <c r="B261" s="10">
        <v>0</v>
      </c>
      <c r="C261" s="36">
        <v>0</v>
      </c>
      <c r="D261" s="40">
        <v>0</v>
      </c>
      <c r="E261" s="37">
        <f t="shared" si="35"/>
        <v>0</v>
      </c>
      <c r="F261" s="36">
        <v>0</v>
      </c>
      <c r="G261" s="35">
        <v>21.95</v>
      </c>
    </row>
    <row r="262" spans="1:7" x14ac:dyDescent="0.2">
      <c r="A262" s="11" t="s">
        <v>184</v>
      </c>
      <c r="B262" s="10">
        <v>0</v>
      </c>
      <c r="C262" s="36">
        <f>B262*230</f>
        <v>0</v>
      </c>
      <c r="D262" s="40">
        <f>C262*80/100</f>
        <v>0</v>
      </c>
      <c r="E262" s="37">
        <f>F262/230</f>
        <v>2.6855217391304347</v>
      </c>
      <c r="F262" s="35">
        <v>617.66999999999996</v>
      </c>
      <c r="G262" s="35">
        <v>798</v>
      </c>
    </row>
    <row r="263" spans="1:7" x14ac:dyDescent="0.2">
      <c r="A263" s="11" t="s">
        <v>185</v>
      </c>
      <c r="B263" s="10">
        <v>0</v>
      </c>
      <c r="C263" s="36">
        <f>B263*120</f>
        <v>0</v>
      </c>
      <c r="D263" s="40">
        <f t="shared" si="33"/>
        <v>0</v>
      </c>
      <c r="E263" s="37">
        <f>F263/120</f>
        <v>8.6833333333333332E-2</v>
      </c>
      <c r="F263" s="35">
        <v>10.42</v>
      </c>
      <c r="G263" s="35">
        <v>7.29</v>
      </c>
    </row>
    <row r="264" spans="1:7" x14ac:dyDescent="0.2">
      <c r="A264" s="11" t="s">
        <v>186</v>
      </c>
      <c r="B264" s="10">
        <v>0</v>
      </c>
      <c r="C264" s="36">
        <f t="shared" ref="C264" si="38">B264*230</f>
        <v>0</v>
      </c>
      <c r="D264" s="40">
        <f t="shared" si="33"/>
        <v>0</v>
      </c>
      <c r="E264" s="37">
        <f>F264/230</f>
        <v>4.9523478260869567</v>
      </c>
      <c r="F264" s="35">
        <v>1139.04</v>
      </c>
      <c r="G264" s="35">
        <v>1277.26</v>
      </c>
    </row>
    <row r="265" spans="1:7" x14ac:dyDescent="0.2">
      <c r="A265" s="52" t="s">
        <v>187</v>
      </c>
      <c r="B265" s="57">
        <v>0</v>
      </c>
      <c r="C265" s="58">
        <f t="shared" ref="C265:C275" si="39">B265*195</f>
        <v>0</v>
      </c>
      <c r="D265" s="59">
        <f t="shared" si="33"/>
        <v>0</v>
      </c>
      <c r="E265" s="37">
        <f t="shared" si="35"/>
        <v>10.358717948717949</v>
      </c>
      <c r="F265" s="62">
        <v>2019.95</v>
      </c>
      <c r="G265" s="62">
        <v>1017.44</v>
      </c>
    </row>
    <row r="266" spans="1:7" x14ac:dyDescent="0.2">
      <c r="A266" s="52" t="s">
        <v>188</v>
      </c>
      <c r="B266" s="57">
        <v>0.28999999999999998</v>
      </c>
      <c r="C266" s="58">
        <f t="shared" si="39"/>
        <v>56.55</v>
      </c>
      <c r="D266" s="59">
        <f t="shared" si="33"/>
        <v>45.24</v>
      </c>
      <c r="E266" s="37">
        <f t="shared" si="35"/>
        <v>0.70605128205128209</v>
      </c>
      <c r="F266" s="62">
        <v>137.68</v>
      </c>
      <c r="G266" s="62">
        <v>573.34</v>
      </c>
    </row>
    <row r="267" spans="1:7" x14ac:dyDescent="0.2">
      <c r="A267" s="11" t="s">
        <v>189</v>
      </c>
      <c r="B267" s="10">
        <v>0</v>
      </c>
      <c r="C267" s="36">
        <f t="shared" si="39"/>
        <v>0</v>
      </c>
      <c r="D267" s="40">
        <f>C267*80/100</f>
        <v>0</v>
      </c>
      <c r="E267" s="37">
        <f t="shared" si="35"/>
        <v>0</v>
      </c>
      <c r="F267" s="35">
        <v>0</v>
      </c>
      <c r="G267" s="35">
        <f t="shared" si="37"/>
        <v>0</v>
      </c>
    </row>
    <row r="268" spans="1:7" x14ac:dyDescent="0.2">
      <c r="A268" s="11" t="s">
        <v>190</v>
      </c>
      <c r="B268" s="10">
        <v>0.06</v>
      </c>
      <c r="C268" s="36">
        <f t="shared" ref="C268:C269" si="40">B268*195</f>
        <v>11.7</v>
      </c>
      <c r="D268" s="40">
        <f t="shared" ref="D268:D269" si="41">C268*80/100</f>
        <v>9.36</v>
      </c>
      <c r="E268" s="37">
        <f t="shared" si="35"/>
        <v>0</v>
      </c>
      <c r="F268" s="36">
        <v>0</v>
      </c>
      <c r="G268" s="35">
        <f t="shared" si="37"/>
        <v>0</v>
      </c>
    </row>
    <row r="269" spans="1:7" x14ac:dyDescent="0.2">
      <c r="A269" s="11" t="s">
        <v>191</v>
      </c>
      <c r="B269" s="10">
        <v>14.86</v>
      </c>
      <c r="C269" s="36">
        <f t="shared" si="40"/>
        <v>2897.7</v>
      </c>
      <c r="D269" s="40">
        <f t="shared" si="41"/>
        <v>2318.16</v>
      </c>
      <c r="E269" s="37">
        <f t="shared" si="35"/>
        <v>1.5620512820512822</v>
      </c>
      <c r="F269" s="36">
        <v>304.60000000000002</v>
      </c>
      <c r="G269" s="35">
        <v>186.58</v>
      </c>
    </row>
    <row r="270" spans="1:7" x14ac:dyDescent="0.2">
      <c r="A270" s="11" t="s">
        <v>192</v>
      </c>
      <c r="B270" s="10">
        <v>2.77</v>
      </c>
      <c r="C270" s="36">
        <f t="shared" si="39"/>
        <v>540.15</v>
      </c>
      <c r="D270" s="40">
        <f t="shared" si="33"/>
        <v>432.12</v>
      </c>
      <c r="E270" s="37">
        <f t="shared" si="35"/>
        <v>0.14512820512820512</v>
      </c>
      <c r="F270" s="36">
        <v>28.3</v>
      </c>
      <c r="G270" s="35">
        <v>19.5</v>
      </c>
    </row>
    <row r="271" spans="1:7" x14ac:dyDescent="0.2">
      <c r="A271" s="11" t="s">
        <v>193</v>
      </c>
      <c r="B271" s="10">
        <v>2.14</v>
      </c>
      <c r="C271" s="36">
        <f t="shared" si="39"/>
        <v>417.3</v>
      </c>
      <c r="D271" s="40">
        <f t="shared" si="33"/>
        <v>333.84</v>
      </c>
      <c r="E271" s="37">
        <f t="shared" si="35"/>
        <v>0.29523076923076924</v>
      </c>
      <c r="F271" s="35">
        <v>57.57</v>
      </c>
      <c r="G271" s="35">
        <v>39.4</v>
      </c>
    </row>
    <row r="272" spans="1:7" x14ac:dyDescent="0.2">
      <c r="A272" s="11" t="s">
        <v>194</v>
      </c>
      <c r="B272" s="10">
        <v>0.75</v>
      </c>
      <c r="C272" s="36">
        <f t="shared" si="39"/>
        <v>146.25</v>
      </c>
      <c r="D272" s="40">
        <f t="shared" si="33"/>
        <v>117</v>
      </c>
      <c r="E272" s="37">
        <f t="shared" si="35"/>
        <v>0</v>
      </c>
      <c r="F272" s="36">
        <v>0</v>
      </c>
      <c r="G272" s="35">
        <f t="shared" si="37"/>
        <v>0</v>
      </c>
    </row>
    <row r="273" spans="1:7" x14ac:dyDescent="0.2">
      <c r="A273" s="11" t="s">
        <v>195</v>
      </c>
      <c r="B273" s="10">
        <v>2.0699999999999998</v>
      </c>
      <c r="C273" s="36">
        <f t="shared" si="39"/>
        <v>403.65</v>
      </c>
      <c r="D273" s="40">
        <f t="shared" si="33"/>
        <v>322.92</v>
      </c>
      <c r="E273" s="37">
        <f t="shared" si="35"/>
        <v>4.1025641025641026E-2</v>
      </c>
      <c r="F273" s="35">
        <v>8</v>
      </c>
      <c r="G273" s="35">
        <v>371.5</v>
      </c>
    </row>
    <row r="274" spans="1:7" x14ac:dyDescent="0.2">
      <c r="A274" s="11" t="s">
        <v>196</v>
      </c>
      <c r="B274" s="10">
        <v>2.06</v>
      </c>
      <c r="C274" s="36">
        <f t="shared" si="39"/>
        <v>401.7</v>
      </c>
      <c r="D274" s="40">
        <f>C274*80/100</f>
        <v>321.36</v>
      </c>
      <c r="E274" s="37">
        <f t="shared" si="35"/>
        <v>0.22307692307692309</v>
      </c>
      <c r="F274" s="36">
        <v>43.5</v>
      </c>
      <c r="G274" s="35">
        <v>30</v>
      </c>
    </row>
    <row r="275" spans="1:7" x14ac:dyDescent="0.2">
      <c r="A275" s="11" t="s">
        <v>197</v>
      </c>
      <c r="B275" s="10">
        <v>0</v>
      </c>
      <c r="C275" s="36">
        <f t="shared" si="39"/>
        <v>0</v>
      </c>
      <c r="D275" s="40">
        <f t="shared" si="33"/>
        <v>0</v>
      </c>
      <c r="E275" s="37">
        <f t="shared" si="35"/>
        <v>1.9348717948717948</v>
      </c>
      <c r="F275" s="35">
        <v>377.3</v>
      </c>
      <c r="G275" s="35">
        <v>275.69</v>
      </c>
    </row>
    <row r="276" spans="1:7" x14ac:dyDescent="0.2">
      <c r="A276" s="11" t="s">
        <v>198</v>
      </c>
      <c r="B276" s="10">
        <v>0</v>
      </c>
      <c r="C276" s="36">
        <f>B276*230</f>
        <v>0</v>
      </c>
      <c r="D276" s="40">
        <f>C276*80/100</f>
        <v>0</v>
      </c>
      <c r="E276" s="37">
        <f>F276/230</f>
        <v>2.324086956521739</v>
      </c>
      <c r="F276" s="35">
        <v>534.54</v>
      </c>
      <c r="G276" s="35">
        <v>1120.8800000000001</v>
      </c>
    </row>
    <row r="277" spans="1:7" x14ac:dyDescent="0.2">
      <c r="A277" s="11" t="s">
        <v>199</v>
      </c>
      <c r="B277" s="10">
        <v>0</v>
      </c>
      <c r="C277" s="36">
        <f>B277*230</f>
        <v>0</v>
      </c>
      <c r="D277" s="40">
        <v>0</v>
      </c>
      <c r="E277" s="37">
        <f>F277/230</f>
        <v>0.11565217391304349</v>
      </c>
      <c r="F277" s="35">
        <v>26.6</v>
      </c>
      <c r="G277" s="35">
        <v>23.92</v>
      </c>
    </row>
    <row r="278" spans="1:7" x14ac:dyDescent="0.2">
      <c r="A278" s="11" t="s">
        <v>200</v>
      </c>
      <c r="B278" s="10">
        <v>0.4</v>
      </c>
      <c r="C278" s="36">
        <f>B278*195</f>
        <v>78</v>
      </c>
      <c r="D278" s="40">
        <f t="shared" si="33"/>
        <v>62.4</v>
      </c>
      <c r="E278" s="37">
        <f t="shared" si="35"/>
        <v>3.1466153846153846</v>
      </c>
      <c r="F278" s="35">
        <v>613.59</v>
      </c>
      <c r="G278" s="35">
        <v>358.78</v>
      </c>
    </row>
    <row r="279" spans="1:7" x14ac:dyDescent="0.2">
      <c r="A279" s="11" t="s">
        <v>201</v>
      </c>
      <c r="B279" s="10">
        <v>26.81</v>
      </c>
      <c r="C279" s="36">
        <f>B279*195</f>
        <v>5227.95</v>
      </c>
      <c r="D279" s="40">
        <f t="shared" si="33"/>
        <v>4182.3599999999997</v>
      </c>
      <c r="E279" s="37">
        <f t="shared" si="35"/>
        <v>2.415025641025641</v>
      </c>
      <c r="F279" s="63">
        <v>470.93</v>
      </c>
      <c r="G279" s="63">
        <v>310.43</v>
      </c>
    </row>
    <row r="280" spans="1:7" x14ac:dyDescent="0.2">
      <c r="A280" s="22" t="s">
        <v>202</v>
      </c>
      <c r="B280" s="51">
        <v>0</v>
      </c>
      <c r="C280" s="45">
        <v>0</v>
      </c>
      <c r="D280" s="40">
        <v>0</v>
      </c>
      <c r="E280" s="65">
        <f t="shared" si="35"/>
        <v>0.15605128205128205</v>
      </c>
      <c r="F280" s="64">
        <v>30.43</v>
      </c>
      <c r="G280" s="64">
        <v>21.65</v>
      </c>
    </row>
    <row r="281" spans="1:7" x14ac:dyDescent="0.2">
      <c r="A281" s="11" t="s">
        <v>203</v>
      </c>
      <c r="B281" s="12">
        <f t="shared" ref="B281:G281" si="42">SUM(B243:B280)</f>
        <v>96.41</v>
      </c>
      <c r="C281" s="13">
        <f t="shared" si="42"/>
        <v>18799.95</v>
      </c>
      <c r="D281" s="44">
        <f t="shared" si="42"/>
        <v>15039.96</v>
      </c>
      <c r="E281" s="12">
        <f t="shared" si="42"/>
        <v>48.475416387959875</v>
      </c>
      <c r="F281" s="13">
        <f t="shared" si="42"/>
        <v>9798.9100000000017</v>
      </c>
      <c r="G281" s="13">
        <f t="shared" si="42"/>
        <v>10314.410000000002</v>
      </c>
    </row>
    <row r="282" spans="1:7" x14ac:dyDescent="0.2">
      <c r="A282" s="20" t="s">
        <v>204</v>
      </c>
      <c r="B282" s="49">
        <f>SUM(B281,B242)</f>
        <v>117.4036</v>
      </c>
      <c r="C282" s="43">
        <f>C242+C281</f>
        <v>22578.798000000003</v>
      </c>
      <c r="D282" s="44">
        <f>D242+D281</f>
        <v>18063.038399999998</v>
      </c>
      <c r="E282" s="49">
        <f>E242+E281</f>
        <v>101.10631638795988</v>
      </c>
      <c r="F282" s="43">
        <f>F242+F281</f>
        <v>14522.970000000001</v>
      </c>
      <c r="G282" s="43">
        <f>SUM(G242,G281)</f>
        <v>13608.580000000002</v>
      </c>
    </row>
    <row r="283" spans="1:7" x14ac:dyDescent="0.2">
      <c r="A283" s="23" t="s">
        <v>378</v>
      </c>
      <c r="B283" s="50">
        <f t="shared" ref="B283:G283" si="43">SUM(B282,B186)</f>
        <v>5477.8935999999985</v>
      </c>
      <c r="C283" s="46">
        <f t="shared" si="43"/>
        <v>697389.04799999995</v>
      </c>
      <c r="D283" s="44">
        <f t="shared" si="43"/>
        <v>490430.21339999995</v>
      </c>
      <c r="E283" s="50">
        <f t="shared" si="43"/>
        <v>5152.0847163879607</v>
      </c>
      <c r="F283" s="46">
        <f t="shared" si="43"/>
        <v>454776.68999999994</v>
      </c>
      <c r="G283" s="46">
        <f t="shared" si="43"/>
        <v>315523.38</v>
      </c>
    </row>
    <row r="284" spans="1:7" x14ac:dyDescent="0.2">
      <c r="A284" s="16"/>
      <c r="B284" s="19"/>
      <c r="C284" s="19"/>
      <c r="D284" s="19"/>
      <c r="E284" s="17"/>
      <c r="F284" s="19"/>
      <c r="G284" s="28"/>
    </row>
    <row r="285" spans="1:7" x14ac:dyDescent="0.2">
      <c r="A285" s="24" t="s">
        <v>205</v>
      </c>
      <c r="B285" s="17"/>
      <c r="C285" s="19"/>
      <c r="D285" s="19"/>
      <c r="E285" s="17"/>
      <c r="F285" s="17"/>
      <c r="G285" s="29"/>
    </row>
    <row r="286" spans="1:7" x14ac:dyDescent="0.2">
      <c r="A286" s="24" t="s">
        <v>206</v>
      </c>
      <c r="B286" s="19"/>
      <c r="C286" s="19"/>
      <c r="D286" s="19"/>
      <c r="E286" s="17"/>
      <c r="F286" s="19"/>
      <c r="G286" s="28"/>
    </row>
    <row r="287" spans="1:7" x14ac:dyDescent="0.2">
      <c r="A287" s="24" t="s">
        <v>212</v>
      </c>
      <c r="B287" s="19"/>
      <c r="C287" s="19"/>
      <c r="D287" s="19"/>
      <c r="E287" s="17"/>
      <c r="F287" s="19"/>
      <c r="G287" s="28"/>
    </row>
    <row r="288" spans="1:7" x14ac:dyDescent="0.2">
      <c r="A288" s="16"/>
      <c r="B288" s="19"/>
      <c r="C288" s="19"/>
      <c r="D288" s="19"/>
      <c r="E288" s="17"/>
      <c r="F288" s="19"/>
      <c r="G288" s="28"/>
    </row>
    <row r="289" spans="1:7" x14ac:dyDescent="0.2">
      <c r="A289" s="11" t="s">
        <v>211</v>
      </c>
      <c r="B289" s="12">
        <v>104.93</v>
      </c>
      <c r="C289" s="13">
        <f>B289*140</f>
        <v>14690.2</v>
      </c>
      <c r="D289" s="39">
        <f>C289*70/100</f>
        <v>10283.14</v>
      </c>
      <c r="E289" s="12">
        <v>76.0792</v>
      </c>
      <c r="F289" s="13">
        <v>9086.4599999999991</v>
      </c>
      <c r="G289" s="13">
        <v>5437.36</v>
      </c>
    </row>
    <row r="290" spans="1:7" x14ac:dyDescent="0.2">
      <c r="A290" s="9"/>
      <c r="B290" s="68"/>
      <c r="C290" s="68"/>
      <c r="D290" s="68"/>
      <c r="E290" s="10"/>
      <c r="F290" s="68"/>
      <c r="G290" s="68"/>
    </row>
    <row r="291" spans="1:7" x14ac:dyDescent="0.2">
      <c r="A291" s="16" t="s">
        <v>210</v>
      </c>
      <c r="B291" s="19"/>
      <c r="C291" s="19"/>
      <c r="D291" s="19"/>
      <c r="E291" s="17"/>
      <c r="F291" s="19"/>
      <c r="G291" s="19"/>
    </row>
    <row r="292" spans="1:7" x14ac:dyDescent="0.2">
      <c r="A292" s="67" t="s">
        <v>406</v>
      </c>
      <c r="B292" s="19"/>
      <c r="C292" s="19"/>
      <c r="D292" s="19"/>
      <c r="E292" s="17"/>
      <c r="F292" s="19"/>
      <c r="G292" s="19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Roman,Corsivo"Superficie e produzione dei vini D.O.C. ed I.G.T. dell'Alto Adige&amp;R.</oddHeader>
    <oddFooter>&amp;L&amp;"Times New Roman,Normale"ODC_STAT_04_2020_AV_STAT&amp;R&amp;"Times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DOC_IGT_dt</vt:lpstr>
      <vt:lpstr>DOC_IGT_ital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 Christine</dc:creator>
  <cp:lastModifiedBy>Plank Christine</cp:lastModifiedBy>
  <cp:lastPrinted>2020-04-22T06:02:25Z</cp:lastPrinted>
  <dcterms:created xsi:type="dcterms:W3CDTF">2019-03-04T14:04:18Z</dcterms:created>
  <dcterms:modified xsi:type="dcterms:W3CDTF">2020-04-22T06:07:59Z</dcterms:modified>
</cp:coreProperties>
</file>